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25440" windowHeight="10305" activeTab="1"/>
  </bookViews>
  <sheets>
    <sheet name="Дефектовка" sheetId="4" r:id="rId1"/>
    <sheet name="Смета" sheetId="12" r:id="rId2"/>
    <sheet name="КС-2 №1" sheetId="13" r:id="rId3"/>
    <sheet name="КС-3 №1" sheetId="14" r:id="rId4"/>
    <sheet name="Счёт-фактура № 6" sheetId="15" r:id="rId5"/>
    <sheet name="Счёт №2" sheetId="16" r:id="rId6"/>
  </sheets>
  <definedNames>
    <definedName name="AddAddres" localSheetId="1">Смета!$GR$8</definedName>
    <definedName name="AddresObjekta" localSheetId="1">Смета!$U$2</definedName>
    <definedName name="AddresPodr" localSheetId="5">'Счёт №2'!$D$3</definedName>
    <definedName name="AddresPokupatel" localSheetId="4">'Счёт-фактура № 6'!$A$16</definedName>
    <definedName name="AddresProdavza" localSheetId="4">'Счёт-фактура № 6'!$A$10</definedName>
    <definedName name="AddresStroyki" localSheetId="2">'КС-2 №1'!$U$1</definedName>
    <definedName name="AddresStroyki" localSheetId="3">'КС-3 №1'!$GR$6</definedName>
    <definedName name="BankPoluch" localSheetId="5">'Счёт №2'!$A$8</definedName>
    <definedName name="BIK" localSheetId="5">'Счёт №2'!$V$8</definedName>
    <definedName name="BottomKomment" localSheetId="5">'Счёт №2'!$A$32</definedName>
    <definedName name="Buhgalter" localSheetId="5">'Счёт №2'!$I$45</definedName>
    <definedName name="DataDog" localSheetId="2">'КС-2 №1'!$H$17</definedName>
    <definedName name="DataDog" localSheetId="3">'КС-3 №1'!$BN$17</definedName>
    <definedName name="DataDog" localSheetId="4">'Счёт-фактура № 6'!$HA$2</definedName>
    <definedName name="DataDogovora" localSheetId="1">Смета!$U$3</definedName>
    <definedName name="DataDogovora" localSheetId="5">'Счёт №2'!$AV$2</definedName>
    <definedName name="DataDopSogl" localSheetId="1">Смета!$W$3</definedName>
    <definedName name="DataIspravlenie" localSheetId="4">'Счёт-фактура № 6'!$HB$7</definedName>
    <definedName name="DataKC2" localSheetId="2">'КС-2 №1'!$E$22</definedName>
    <definedName name="DataKC3" localSheetId="3">'КС-3 №1'!$BC$23</definedName>
    <definedName name="DataPodpisiEstimate" localSheetId="1">Смета!$X$1</definedName>
    <definedName name="DataScheta" localSheetId="5">'Счёт №2'!$AU$2</definedName>
    <definedName name="DataSchetFaktura" localSheetId="4">'Счёт-фактура № 6'!$HB$6</definedName>
    <definedName name="DefName" localSheetId="0">Дефектовка!$A$5</definedName>
    <definedName name="FillRowInvestor" localSheetId="2">'КС-2 №1'!$R$3</definedName>
    <definedName name="FillRowInvestor" localSheetId="3">'КС-3 №1'!$GR$3</definedName>
    <definedName name="FIOBuhgalter" localSheetId="4">'Счёт-фактура № 6'!$EG$25</definedName>
    <definedName name="FIOIP" localSheetId="4">'Счёт-фактура № 6'!$BG$27</definedName>
    <definedName name="FIORukovoditel" localSheetId="4">'Счёт-фактура № 6'!$AY$25</definedName>
    <definedName name="FirstRow" localSheetId="4">'Счёт-фактура № 6'!$B$22</definedName>
    <definedName name="FormatEstimate" localSheetId="1">Смета!$GR$2</definedName>
    <definedName name="GruzoOtprav" localSheetId="4">'Счёт-фактура № 6'!$A$12</definedName>
    <definedName name="GruzoPoluch" localSheetId="5">'Счёт №2'!$H$23</definedName>
    <definedName name="GruzoPoluch" localSheetId="4">'Счёт-фактура № 6'!$A$13</definedName>
    <definedName name="IdDefektovki" localSheetId="0">Дефектовка!$GR$2</definedName>
    <definedName name="IdDokumenta" localSheetId="5">'Счёт №2'!$GR$4</definedName>
    <definedName name="IdDokumenta" localSheetId="4">'Счёт-фактура № 6'!$GR$3</definedName>
    <definedName name="IdEstimate" localSheetId="1">Смета!$GR$3</definedName>
    <definedName name="IdKC2" localSheetId="2">'КС-2 №1'!$GR$4</definedName>
    <definedName name="IdKC3" localSheetId="2">'КС-2 №1'!$GR$5</definedName>
    <definedName name="IdKC3" localSheetId="3">'КС-3 №1'!$GS$4</definedName>
    <definedName name="IdParentEst" localSheetId="2">'КС-2 №1'!$GR$2</definedName>
    <definedName name="IdParentKC3" localSheetId="4">'Счёт-фактура № 6'!$GR$5</definedName>
    <definedName name="INN" localSheetId="5">'Счёт №2'!$C$11</definedName>
    <definedName name="INNKPPPokupatel" localSheetId="4">'Счёт-фактура № 6'!$A$17</definedName>
    <definedName name="INNKPPProdavza" localSheetId="4">'Счёт-фактура № 6'!$A$11</definedName>
    <definedName name="Investor" localSheetId="2">'КС-2 №1'!$V$4</definedName>
    <definedName name="Investor" localSheetId="3">'КС-3 №1'!$GR$7</definedName>
    <definedName name="Ispravlenie" localSheetId="4">'Счёт-фактура № 6'!$A$7</definedName>
    <definedName name="Itog" localSheetId="4">'Счёт-фактура № 6'!$DL$23</definedName>
    <definedName name="ItogBezNDS" localSheetId="3">'КС-3 №1'!$BP$35</definedName>
    <definedName name="Itogo" localSheetId="5">'Счёт №2'!$AG$27</definedName>
    <definedName name="ItogoPoRazdelam" localSheetId="0">Дефектовка!$J$550</definedName>
    <definedName name="ItogoPoRazdelam" localSheetId="2">'КС-2 №1'!$H$517</definedName>
    <definedName name="ItogoPoRazdelam" localSheetId="1">Смета!$F$503</definedName>
    <definedName name="ItogoPoRazdelam1" localSheetId="0">Дефектовка!$J$541</definedName>
    <definedName name="ItogoStoimostMaterialov" localSheetId="0">Дефектовка!$J$543</definedName>
    <definedName name="ItogoStoimostMaterialov" localSheetId="2">'КС-2 №1'!$H$519</definedName>
    <definedName name="ItogoStoimostMaterialov" localSheetId="1">Смета!$F$505</definedName>
    <definedName name="ItogoStoimostRabot" localSheetId="0">Дефектовка!$J$542</definedName>
    <definedName name="ItogoStoimostRabot" localSheetId="2">'КС-2 №1'!$H$518</definedName>
    <definedName name="ItogoStoimostRabot" localSheetId="1">Смета!$F$504</definedName>
    <definedName name="ItogPoAktu" localSheetId="3">'КС-3 №1'!$BP$37</definedName>
    <definedName name="ItogPoSchetu" localSheetId="5">'Счёт №2'!$AG$29</definedName>
    <definedName name="KoeffForMaterial" localSheetId="0">Дефектовка!$C$2</definedName>
    <definedName name="KoeffForPrice" localSheetId="0">Дефектовка!$C$1</definedName>
    <definedName name="KorrSchet" localSheetId="5">'Счёт №2'!$V$9</definedName>
    <definedName name="KPP" localSheetId="5">'Счёт №2'!$L$11</definedName>
    <definedName name="LabelDataPodpisiPodrjadschika" localSheetId="1">Смета!$C$4</definedName>
    <definedName name="LabelDataPodpisiZakazschika" localSheetId="1">Смета!$A$4</definedName>
    <definedName name="LabelEstimate" localSheetId="1">Смета!$A$5</definedName>
    <definedName name="LabelInvestor" localSheetId="2">'КС-2 №1'!$C$6</definedName>
    <definedName name="LabelInvestor" localSheetId="3">'КС-3 №1'!$I$7</definedName>
    <definedName name="LabelItogoPoSmete" localSheetId="1">Смета!$F$9</definedName>
    <definedName name="LabelItogoStMater" localSheetId="1">Смета!$F$11</definedName>
    <definedName name="LabelItogoStRabot" localSheetId="1">Смета!$F$10</definedName>
    <definedName name="LabelKDogovoru" localSheetId="1">Смета!$A$8</definedName>
    <definedName name="LabelNaimenovanie" localSheetId="1">Смета!$A$6</definedName>
    <definedName name="LabelPodpisPodrjadschika" localSheetId="1">Смета!$C$3</definedName>
    <definedName name="LabelPodpisZakazschika" localSheetId="1">Смета!$A$3</definedName>
    <definedName name="LabelPodrjadchik" localSheetId="2">'КС-2 №1'!$C$10</definedName>
    <definedName name="LabelPodrjadchik" localSheetId="3">'КС-3 №1'!$I$11</definedName>
    <definedName name="LabelPodrjadschik" localSheetId="1">Смета!$C$2</definedName>
    <definedName name="LabelPrilogenie" localSheetId="1">Смета!$A$7</definedName>
    <definedName name="LabelStroyka" localSheetId="2">'КС-2 №1'!$C$12</definedName>
    <definedName name="LabelStroyka" localSheetId="3">'КС-3 №1'!$I$13</definedName>
    <definedName name="LabelUrovenPrice" localSheetId="1">Смета!$A$11</definedName>
    <definedName name="LabelZakazchik" localSheetId="2">'КС-2 №1'!$C$8</definedName>
    <definedName name="LabelZakazchik" localSheetId="3">'КС-3 №1'!$I$9</definedName>
    <definedName name="LabelZakazschik" localSheetId="1">Смета!$A$2</definedName>
    <definedName name="LastRowDefektovki" localSheetId="0">Дефектовка!$P$557</definedName>
    <definedName name="LastRowEstimate" localSheetId="1">Смета!$P$511</definedName>
    <definedName name="LastRowKC2" localSheetId="2">'КС-2 №1'!$P$525</definedName>
    <definedName name="MaterialsPlusLimZatr" localSheetId="1">Смета!$GR$6</definedName>
    <definedName name="Naimenovanie" localSheetId="5">'Счёт №2'!$B$26</definedName>
    <definedName name="NaimenovanieRabot" localSheetId="1">Смета!$V$1</definedName>
    <definedName name="NameGruzoOtprav" localSheetId="4">'Счёт-фактура № 6'!$HA$12</definedName>
    <definedName name="NameGruzoPoluch" localSheetId="4">'Счёт-фактура № 6'!$HA$13</definedName>
    <definedName name="NameObjekt" localSheetId="1">Смета!$T$2</definedName>
    <definedName name="NameParentKC3" localSheetId="4">'Счёт-фактура № 6'!$GR$6</definedName>
    <definedName name="NamePodr" localSheetId="5">'Счёт №2'!$A$1</definedName>
    <definedName name="NamePodrjadschika" localSheetId="1">Смета!$T$4</definedName>
    <definedName name="NamePokupatel" localSheetId="4">'Счёт-фактура № 6'!$HA$15</definedName>
    <definedName name="NamePoluch" localSheetId="5">'Счёт №2'!$A$12</definedName>
    <definedName name="NameProdavez" localSheetId="4">'Счёт-фактура № 6'!$HA$9</definedName>
    <definedName name="NameShablonDef" localSheetId="0">Дефектовка!$Q$1</definedName>
    <definedName name="NameZakazschika" localSheetId="1">Смета!$U$4</definedName>
    <definedName name="NDS" localSheetId="5">'Счёт №2'!$AG$28</definedName>
    <definedName name="NumDog" localSheetId="2">'КС-2 №1'!$H$16</definedName>
    <definedName name="NumDog" localSheetId="3">'КС-3 №1'!$BN$16</definedName>
    <definedName name="NumDog" localSheetId="4">'Счёт-фактура № 6'!$HA$1</definedName>
    <definedName name="NumDogovora" localSheetId="1">Смета!$T$3</definedName>
    <definedName name="NumDogovora" localSheetId="5">'Счёт №2'!$AV$1</definedName>
    <definedName name="NumDok" localSheetId="2">'КС-2 №1'!$D$22</definedName>
    <definedName name="NumDok" localSheetId="3">'КС-3 №1'!$AR$23</definedName>
    <definedName name="NumDopSogl" localSheetId="1">Смета!$V$3</definedName>
    <definedName name="NumEstimate" localSheetId="1">Смета!$U$1</definedName>
    <definedName name="NumIspravlenie" localSheetId="4">'Счёт-фактура № 6'!$HA$7</definedName>
    <definedName name="NumPril" localSheetId="1">Смета!$W$1</definedName>
    <definedName name="NumScheta" localSheetId="5">'Счёт №2'!$AU$1</definedName>
    <definedName name="NumSchetFaktura" localSheetId="4">'Счёт-фактура № 6'!$HA$6</definedName>
    <definedName name="Objekt" localSheetId="2">'КС-2 №1'!$C$14</definedName>
    <definedName name="OGRNIP" localSheetId="4">'Счёт-фактура № 6'!$CL$27</definedName>
    <definedName name="OKPOInvestor" localSheetId="2">'КС-2 №1'!$H$6</definedName>
    <definedName name="OKPOInvestor" localSheetId="3">'КС-3 №1'!$BN$7</definedName>
    <definedName name="OKPOPodrjadchik" localSheetId="2">'КС-2 №1'!$H$9</definedName>
    <definedName name="OKPOPodrjadchik" localSheetId="3">'КС-3 №1'!$BN$10</definedName>
    <definedName name="OKPOZakazchik" localSheetId="2">'КС-2 №1'!$H$7</definedName>
    <definedName name="OKPOZakazchik" localSheetId="3">'КС-3 №1'!$BN$8</definedName>
    <definedName name="OKVDPodrjadchik" localSheetId="2">'КС-2 №1'!$H$15</definedName>
    <definedName name="OKVDPodrjadchik" localSheetId="3">'КС-3 №1'!$BN$14</definedName>
    <definedName name="OtchPeriod_Po" localSheetId="2">'КС-2 №1'!$H$22</definedName>
    <definedName name="OtchPeriod_Po" localSheetId="3">'КС-3 №1'!$BV$23</definedName>
    <definedName name="OtchPeriod_S" localSheetId="2">'КС-2 №1'!$G$22</definedName>
    <definedName name="OtchPeriod_S" localSheetId="3">'КС-3 №1'!$BO$23</definedName>
    <definedName name="PlanStMater" localSheetId="0">Дефектовка!$I$3</definedName>
    <definedName name="PlanStoimost" localSheetId="0">Дефектовка!$J$3</definedName>
    <definedName name="PlanStRabot" localSheetId="0">Дефектовка!$G$3</definedName>
    <definedName name="PlatRaschDok" localSheetId="4">'Счёт-фактура № 6'!$A$14</definedName>
    <definedName name="PlatRaschDokValue" localSheetId="4">'Счёт-фактура № 6'!$HA$14</definedName>
    <definedName name="PodpisPodrjadchika" localSheetId="3">'КС-3 №1'!$V$47</definedName>
    <definedName name="PodpisZakazchika" localSheetId="3">'КС-3 №1'!$V$41</definedName>
    <definedName name="Podrjadchik" localSheetId="2">'КС-2 №1'!$T$4</definedName>
    <definedName name="Podrjadchik" localSheetId="3">'КС-3 №1'!$GR$9</definedName>
    <definedName name="Pokupatel" localSheetId="5">'Счёт №2'!$H$22</definedName>
    <definedName name="Pokupatel" localSheetId="4">'Счёт-фактура № 6'!$A$15</definedName>
    <definedName name="PorNumDok" localSheetId="0">Дефектовка!$GR$4</definedName>
    <definedName name="PorNumDok" localSheetId="1">Смета!$GR$5</definedName>
    <definedName name="PorNumDok" localSheetId="5">'Счёт №2'!$AU$4</definedName>
    <definedName name="PorNumDok" localSheetId="4">'Счёт-фактура № 6'!$GR$2</definedName>
    <definedName name="PredstavlenieNDS" localSheetId="0">Дефектовка!$R$1</definedName>
    <definedName name="PredstavlenieNDS" localSheetId="2">'КС-2 №1'!$R$1</definedName>
    <definedName name="PredstavlenieNDS" localSheetId="1">Смета!$R$1</definedName>
    <definedName name="Prinjal" localSheetId="2">'КС-2 №1'!$C$528</definedName>
    <definedName name="PrintSostProv" localSheetId="1">Смета!$GR$7</definedName>
    <definedName name="ProcentAvansa" localSheetId="5">'Счёт №2'!$AW$2</definedName>
    <definedName name="Prodavez" localSheetId="4">'Счёт-фактура № 6'!$A$9</definedName>
    <definedName name="ProgrammVersion" localSheetId="0">Дефектовка!$GR$3</definedName>
    <definedName name="ProgrammVersion" localSheetId="2">'КС-2 №1'!$GR$3</definedName>
    <definedName name="ProgrammVersion" localSheetId="3">'КС-3 №1'!$GS$3</definedName>
    <definedName name="ProgrammVersion" localSheetId="1">Смета!$GR$4</definedName>
    <definedName name="ProgrammVersion" localSheetId="5">'Счёт №2'!$GR$3</definedName>
    <definedName name="ProgrammVersion" localSheetId="4">'Счёт-фактура № 6'!$GR$4</definedName>
    <definedName name="RaschSchet" localSheetId="5">'Счёт №2'!$V$11</definedName>
    <definedName name="Rukovoditel" localSheetId="5">'Счёт №2'!$I$41</definedName>
    <definedName name="Schet" localSheetId="5">'Счёт №2'!$A$18</definedName>
    <definedName name="SchetFaktura" localSheetId="4">'Счёт-фактура № 6'!$A$6</definedName>
    <definedName name="Sdal" localSheetId="2">'КС-2 №1'!$C$526</definedName>
    <definedName name="SmStMater" localSheetId="0">Дефектовка!$I$2</definedName>
    <definedName name="SmStoimost" localSheetId="0">Дефектовка!$J$2</definedName>
    <definedName name="SmStRabot" localSheetId="0">Дефектовка!$G$2</definedName>
    <definedName name="StavkaNDS" localSheetId="0">Дефектовка!$R$2</definedName>
    <definedName name="StavkaNDS" localSheetId="2">'КС-2 №1'!$R$2</definedName>
    <definedName name="StavkaNDS" localSheetId="3">'КС-3 №1'!$GR$2</definedName>
    <definedName name="StavkaNDS" localSheetId="1">Смета!$R$2</definedName>
    <definedName name="StavkaNDS" localSheetId="5">'Счёт №2'!$AU$3</definedName>
    <definedName name="StavkaNDS" localSheetId="4">'Счёт-фактура № 6'!$HB$1</definedName>
    <definedName name="Stroyka" localSheetId="2">'КС-2 №1'!$T$1</definedName>
    <definedName name="Stroyka" localSheetId="3">'КС-3 №1'!$GR$5</definedName>
    <definedName name="Summa_NDS" localSheetId="2">'КС-2 №1'!$H$524</definedName>
    <definedName name="Summa_VsegoPoAktu" localSheetId="2">'КС-2 №1'!$H$525</definedName>
    <definedName name="SummaBezNDS" localSheetId="2">'КС-2 №1'!$H$523</definedName>
    <definedName name="SummaBezNDS" localSheetId="1">Смета!$F$509</definedName>
    <definedName name="SummaDog" localSheetId="4">'Счёт-фактура № 6'!$HA$3</definedName>
    <definedName name="SummaDogovora" localSheetId="5">'Счёт №2'!$AV$3</definedName>
    <definedName name="SummaNDS" localSheetId="0">Дефектовка!$J$555</definedName>
    <definedName name="SummaNDS" localSheetId="3">'КС-3 №1'!$BP$36</definedName>
    <definedName name="SummaNDS" localSheetId="1">Смета!$F$510</definedName>
    <definedName name="SummaPoDogovoru" localSheetId="2">'КС-2 №1'!$E$24</definedName>
    <definedName name="SummaPoDogovoru" localSheetId="3">'КС-3 №1'!$GR$4</definedName>
    <definedName name="SumProp" localSheetId="5">'Счёт №2'!$A$35</definedName>
    <definedName name="TipDokumenta" localSheetId="0">Дефектовка!$GR$1</definedName>
    <definedName name="TipDokumenta" localSheetId="2">'КС-2 №1'!$GR$1</definedName>
    <definedName name="TipDokumenta" localSheetId="3">'КС-3 №1'!$GR$1</definedName>
    <definedName name="TipDokumenta" localSheetId="1">Смета!$GR$1</definedName>
    <definedName name="TipDokumenta" localSheetId="5">'Счёт №2'!$GR$1</definedName>
    <definedName name="TipDokumenta" localSheetId="4">'Счёт-фактура № 6'!$GR$1</definedName>
    <definedName name="TopKomment" localSheetId="5">'Счёт №2'!$A$5</definedName>
    <definedName name="Tsena" localSheetId="5">'Счёт №2'!$AB$26</definedName>
    <definedName name="TypeEstimate" localSheetId="1">Смета!$T$1</definedName>
    <definedName name="Valuta" localSheetId="4">'Счёт-фактура № 6'!$A$18</definedName>
    <definedName name="ValutaValue" localSheetId="4">'Счёт-фактура № 6'!$HA$18</definedName>
    <definedName name="VidPlatega" localSheetId="5">'Счёт №2'!$AW$1</definedName>
    <definedName name="VsegoNaimenjvaniy" localSheetId="5">'Счёт №2'!$A$34</definedName>
    <definedName name="VsegoPoSmete" localSheetId="0">Дефектовка!$J$556</definedName>
    <definedName name="VsegoPoSmete" localSheetId="1">Смета!$F$511</definedName>
    <definedName name="Zakazchik" localSheetId="2">'КС-2 №1'!$U$4</definedName>
    <definedName name="Zakazchik" localSheetId="3">'КС-3 №1'!$GR$8</definedName>
    <definedName name="ВНС" localSheetId="0">Дефектовка!$C$3</definedName>
    <definedName name="_xlnm.Print_Titles" localSheetId="0">Дефектовка!$7:$7</definedName>
    <definedName name="_xlnm.Print_Titles" localSheetId="2">'КС-2 №1'!$27:$27</definedName>
    <definedName name="_xlnm.Print_Titles" localSheetId="1">Смета!$13:$13</definedName>
    <definedName name="ЛНИ" localSheetId="0">Дефектовка!$C$4</definedName>
    <definedName name="НР" localSheetId="0">Дефектовка!$C$545</definedName>
    <definedName name="НР" localSheetId="1">Смета!#REF!</definedName>
    <definedName name="_xlnm.Print_Area" localSheetId="0">Дефектовка!$A$5:$F$546</definedName>
    <definedName name="_xlnm.Print_Area" localSheetId="2">'КС-2 №1'!$A$1:$H$529</definedName>
    <definedName name="_xlnm.Print_Area" localSheetId="3">'КС-3 №1'!$A$1:$CB$49</definedName>
    <definedName name="_xlnm.Print_Area" localSheetId="1">Смета!$A$1:$F$513</definedName>
    <definedName name="_xlnm.Print_Area" localSheetId="5">'Счёт №2'!$A$1:$AK$45</definedName>
    <definedName name="_xlnm.Print_Area" localSheetId="4">'Счёт-фактура № 6'!$A$1:$FF$29</definedName>
    <definedName name="УЧП" localSheetId="0">Дефектовка!$J$4</definedName>
    <definedName name="УЧР" localSheetId="0">Дефектовка!$I$4</definedName>
  </definedNames>
  <calcPr calcId="125725"/>
</workbook>
</file>

<file path=xl/calcChain.xml><?xml version="1.0" encoding="utf-8"?>
<calcChain xmlns="http://schemas.openxmlformats.org/spreadsheetml/2006/main">
  <c r="AG28" i="16"/>
  <c r="AG27"/>
  <c r="BA5"/>
  <c r="AG29"/>
  <c r="BB26"/>
  <c r="DL23" i="15"/>
  <c r="CZ23"/>
  <c r="BV23"/>
  <c r="HA22"/>
  <c r="BP37" i="14"/>
  <c r="BP36"/>
  <c r="BP35"/>
  <c r="BP31"/>
  <c r="BC31"/>
  <c r="AP31"/>
  <c r="FC34"/>
  <c r="FB13"/>
  <c r="FB11"/>
  <c r="FB9"/>
  <c r="FB7"/>
  <c r="H525" i="13"/>
  <c r="H524"/>
  <c r="H523"/>
  <c r="H521"/>
  <c r="H519"/>
  <c r="H518"/>
  <c r="H517"/>
  <c r="H515"/>
  <c r="H514"/>
  <c r="H513"/>
  <c r="H512"/>
  <c r="H511"/>
  <c r="H508"/>
  <c r="H507"/>
  <c r="H506"/>
  <c r="H505"/>
  <c r="H504"/>
  <c r="H503"/>
  <c r="H502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1"/>
  <c r="H30"/>
  <c r="F11" i="12"/>
  <c r="F511"/>
  <c r="F9" s="1"/>
  <c r="F510"/>
  <c r="F509"/>
  <c r="F507"/>
  <c r="F505"/>
  <c r="F504"/>
  <c r="F503"/>
  <c r="F500"/>
  <c r="F499"/>
  <c r="F498"/>
  <c r="F497"/>
  <c r="F493"/>
  <c r="F492"/>
  <c r="F491"/>
  <c r="F490"/>
  <c r="F489"/>
  <c r="F488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6"/>
  <c r="F17" s="1"/>
  <c r="F10"/>
  <c r="F235" l="1"/>
  <c r="F485"/>
  <c r="F156"/>
  <c r="F346"/>
  <c r="F52"/>
  <c r="F494"/>
  <c r="F301"/>
  <c r="F457"/>
  <c r="F422"/>
  <c r="F501"/>
  <c r="J2" i="4"/>
  <c r="I2"/>
  <c r="G2"/>
  <c r="J556"/>
  <c r="J555"/>
  <c r="J550"/>
  <c r="F546"/>
  <c r="F545"/>
  <c r="J543"/>
  <c r="F543"/>
  <c r="J542"/>
  <c r="F542"/>
  <c r="J541"/>
  <c r="F541"/>
  <c r="J539"/>
  <c r="F539"/>
  <c r="J538"/>
  <c r="F538"/>
  <c r="J537"/>
  <c r="F537"/>
  <c r="I535"/>
  <c r="J535"/>
  <c r="H535"/>
  <c r="F535"/>
  <c r="I534"/>
  <c r="J534" s="1"/>
  <c r="H534"/>
  <c r="F534"/>
  <c r="I533"/>
  <c r="J533"/>
  <c r="H533"/>
  <c r="F533"/>
  <c r="I532"/>
  <c r="J532"/>
  <c r="H532"/>
  <c r="F532"/>
  <c r="J528"/>
  <c r="F528"/>
  <c r="J527"/>
  <c r="F527"/>
  <c r="J526"/>
  <c r="F526"/>
  <c r="I524"/>
  <c r="J524" s="1"/>
  <c r="H524"/>
  <c r="F524"/>
  <c r="I523"/>
  <c r="J523"/>
  <c r="H523"/>
  <c r="F523"/>
  <c r="I522"/>
  <c r="J522"/>
  <c r="H522"/>
  <c r="F522"/>
  <c r="I521"/>
  <c r="J521"/>
  <c r="H521"/>
  <c r="F521"/>
  <c r="I520"/>
  <c r="J520" s="1"/>
  <c r="H520"/>
  <c r="F520"/>
  <c r="I519"/>
  <c r="J519"/>
  <c r="H519"/>
  <c r="F519"/>
  <c r="J515"/>
  <c r="F515"/>
  <c r="J514"/>
  <c r="F514"/>
  <c r="J513"/>
  <c r="F513"/>
  <c r="I511"/>
  <c r="J511" s="1"/>
  <c r="H511"/>
  <c r="F511"/>
  <c r="I510"/>
  <c r="J510"/>
  <c r="H510"/>
  <c r="F510"/>
  <c r="I509"/>
  <c r="J509"/>
  <c r="H509"/>
  <c r="F509"/>
  <c r="I508"/>
  <c r="J508"/>
  <c r="H508"/>
  <c r="F508"/>
  <c r="I507"/>
  <c r="J507"/>
  <c r="H507"/>
  <c r="F507"/>
  <c r="I506"/>
  <c r="J506" s="1"/>
  <c r="H506"/>
  <c r="F506"/>
  <c r="I505"/>
  <c r="J505"/>
  <c r="H505"/>
  <c r="F505"/>
  <c r="I504"/>
  <c r="J504"/>
  <c r="H504"/>
  <c r="F504"/>
  <c r="I503"/>
  <c r="J503"/>
  <c r="H503"/>
  <c r="F503"/>
  <c r="I502"/>
  <c r="J502"/>
  <c r="H502"/>
  <c r="F502"/>
  <c r="I501"/>
  <c r="J501"/>
  <c r="H501"/>
  <c r="F501"/>
  <c r="I500"/>
  <c r="J500" s="1"/>
  <c r="H500"/>
  <c r="F500"/>
  <c r="I499"/>
  <c r="J499"/>
  <c r="H499"/>
  <c r="F499"/>
  <c r="I498"/>
  <c r="J498"/>
  <c r="H498"/>
  <c r="F498"/>
  <c r="I497"/>
  <c r="J497" s="1"/>
  <c r="H497"/>
  <c r="F497"/>
  <c r="I496"/>
  <c r="J496"/>
  <c r="H496"/>
  <c r="F496"/>
  <c r="I495"/>
  <c r="J495" s="1"/>
  <c r="H495"/>
  <c r="F495"/>
  <c r="I494"/>
  <c r="J494" s="1"/>
  <c r="H494"/>
  <c r="F494"/>
  <c r="I493"/>
  <c r="J493"/>
  <c r="H493"/>
  <c r="F493"/>
  <c r="I492"/>
  <c r="J492"/>
  <c r="H492"/>
  <c r="F492"/>
  <c r="I491"/>
  <c r="J491" s="1"/>
  <c r="H491"/>
  <c r="F491"/>
  <c r="I490"/>
  <c r="J490" s="1"/>
  <c r="H490"/>
  <c r="F490"/>
  <c r="I489"/>
  <c r="J489"/>
  <c r="H489"/>
  <c r="F489"/>
  <c r="I488"/>
  <c r="J488" s="1"/>
  <c r="H488"/>
  <c r="F488"/>
  <c r="I487"/>
  <c r="J487"/>
  <c r="H487"/>
  <c r="F487"/>
  <c r="J483"/>
  <c r="F483"/>
  <c r="J482"/>
  <c r="F482"/>
  <c r="J481"/>
  <c r="F481"/>
  <c r="I479"/>
  <c r="J479"/>
  <c r="H479"/>
  <c r="F479"/>
  <c r="I478"/>
  <c r="J478"/>
  <c r="H478"/>
  <c r="F478"/>
  <c r="I477"/>
  <c r="J477"/>
  <c r="H477"/>
  <c r="F477"/>
  <c r="I476"/>
  <c r="J476"/>
  <c r="H476"/>
  <c r="F476"/>
  <c r="I475"/>
  <c r="J475"/>
  <c r="H475"/>
  <c r="F475"/>
  <c r="I474"/>
  <c r="J474"/>
  <c r="H474"/>
  <c r="F474"/>
  <c r="I473"/>
  <c r="J473"/>
  <c r="H473"/>
  <c r="F473"/>
  <c r="I472"/>
  <c r="J472"/>
  <c r="H472"/>
  <c r="F472"/>
  <c r="I471"/>
  <c r="J471"/>
  <c r="H471"/>
  <c r="F471"/>
  <c r="I470"/>
  <c r="J470"/>
  <c r="H470"/>
  <c r="F470"/>
  <c r="I469"/>
  <c r="J469" s="1"/>
  <c r="H469"/>
  <c r="F469"/>
  <c r="I468"/>
  <c r="J468"/>
  <c r="H468"/>
  <c r="F468"/>
  <c r="I467"/>
  <c r="J467" s="1"/>
  <c r="H467"/>
  <c r="F467"/>
  <c r="I466"/>
  <c r="J466"/>
  <c r="H466"/>
  <c r="F466"/>
  <c r="I465"/>
  <c r="J465"/>
  <c r="H465"/>
  <c r="F465"/>
  <c r="I464"/>
  <c r="J464"/>
  <c r="H464"/>
  <c r="F464"/>
  <c r="I463"/>
  <c r="J463"/>
  <c r="H463"/>
  <c r="F463"/>
  <c r="I462"/>
  <c r="J462"/>
  <c r="H462"/>
  <c r="F462"/>
  <c r="I461"/>
  <c r="J461"/>
  <c r="H461"/>
  <c r="F461"/>
  <c r="I460"/>
  <c r="J460"/>
  <c r="H460"/>
  <c r="F460"/>
  <c r="I459"/>
  <c r="J459"/>
  <c r="H459"/>
  <c r="F459"/>
  <c r="I458"/>
  <c r="J458"/>
  <c r="H458"/>
  <c r="F458"/>
  <c r="I457"/>
  <c r="J457"/>
  <c r="H457"/>
  <c r="F457"/>
  <c r="I456"/>
  <c r="J456"/>
  <c r="H456"/>
  <c r="F456"/>
  <c r="I455"/>
  <c r="J455" s="1"/>
  <c r="H455"/>
  <c r="F455"/>
  <c r="I454"/>
  <c r="J454"/>
  <c r="H454"/>
  <c r="F454"/>
  <c r="I453"/>
  <c r="J453"/>
  <c r="H453"/>
  <c r="F453"/>
  <c r="I452"/>
  <c r="J452"/>
  <c r="H452"/>
  <c r="F452"/>
  <c r="I451"/>
  <c r="J451"/>
  <c r="H451"/>
  <c r="F451"/>
  <c r="I450"/>
  <c r="J450"/>
  <c r="H450"/>
  <c r="F450"/>
  <c r="I449"/>
  <c r="J449"/>
  <c r="H449"/>
  <c r="F449"/>
  <c r="I448"/>
  <c r="J448"/>
  <c r="H448"/>
  <c r="F448"/>
  <c r="J444"/>
  <c r="F444"/>
  <c r="J443"/>
  <c r="F443"/>
  <c r="J442"/>
  <c r="F442"/>
  <c r="I440"/>
  <c r="J440"/>
  <c r="H440"/>
  <c r="F440"/>
  <c r="I439"/>
  <c r="J439" s="1"/>
  <c r="H439"/>
  <c r="F439"/>
  <c r="I438"/>
  <c r="J438" s="1"/>
  <c r="H438"/>
  <c r="F438"/>
  <c r="I437"/>
  <c r="J437"/>
  <c r="H437"/>
  <c r="F437"/>
  <c r="I436"/>
  <c r="J436"/>
  <c r="H436"/>
  <c r="F436"/>
  <c r="I435"/>
  <c r="J435"/>
  <c r="H435"/>
  <c r="F435"/>
  <c r="I434"/>
  <c r="J434" s="1"/>
  <c r="H434"/>
  <c r="F434"/>
  <c r="I433"/>
  <c r="J433"/>
  <c r="H433"/>
  <c r="F433"/>
  <c r="I432"/>
  <c r="J432"/>
  <c r="H432"/>
  <c r="F432"/>
  <c r="I431"/>
  <c r="J431"/>
  <c r="H431"/>
  <c r="F431"/>
  <c r="I430"/>
  <c r="J430"/>
  <c r="H430"/>
  <c r="F430"/>
  <c r="I429"/>
  <c r="J429"/>
  <c r="H429"/>
  <c r="F429"/>
  <c r="I428"/>
  <c r="J428"/>
  <c r="H428"/>
  <c r="F428"/>
  <c r="I427"/>
  <c r="J427"/>
  <c r="H427"/>
  <c r="F427"/>
  <c r="I426"/>
  <c r="J426"/>
  <c r="H426"/>
  <c r="F426"/>
  <c r="I425"/>
  <c r="J425"/>
  <c r="H425"/>
  <c r="F425"/>
  <c r="I424"/>
  <c r="J424"/>
  <c r="H424"/>
  <c r="F424"/>
  <c r="I423"/>
  <c r="J423"/>
  <c r="H423"/>
  <c r="F423"/>
  <c r="I422"/>
  <c r="J422"/>
  <c r="H422"/>
  <c r="F422"/>
  <c r="I421"/>
  <c r="J421" s="1"/>
  <c r="H421"/>
  <c r="F421"/>
  <c r="I420"/>
  <c r="J420"/>
  <c r="H420"/>
  <c r="F420"/>
  <c r="I419"/>
  <c r="J419" s="1"/>
  <c r="H419"/>
  <c r="F419"/>
  <c r="I418"/>
  <c r="J418"/>
  <c r="H418"/>
  <c r="F418"/>
  <c r="I417"/>
  <c r="J417"/>
  <c r="H417"/>
  <c r="F417"/>
  <c r="I416"/>
  <c r="J416"/>
  <c r="H416"/>
  <c r="F416"/>
  <c r="I415"/>
  <c r="J415" s="1"/>
  <c r="H415"/>
  <c r="F415"/>
  <c r="I414"/>
  <c r="J414"/>
  <c r="H414"/>
  <c r="F414"/>
  <c r="I413"/>
  <c r="J413"/>
  <c r="H413"/>
  <c r="F413"/>
  <c r="I412"/>
  <c r="J412"/>
  <c r="H412"/>
  <c r="F412"/>
  <c r="I411"/>
  <c r="J411" s="1"/>
  <c r="H411"/>
  <c r="F411"/>
  <c r="I410"/>
  <c r="J410"/>
  <c r="H410"/>
  <c r="F410"/>
  <c r="I409"/>
  <c r="J409" s="1"/>
  <c r="H409"/>
  <c r="F409"/>
  <c r="I408"/>
  <c r="J408" s="1"/>
  <c r="H408"/>
  <c r="F408"/>
  <c r="I407"/>
  <c r="J407"/>
  <c r="H407"/>
  <c r="F407"/>
  <c r="I406"/>
  <c r="J406" s="1"/>
  <c r="H406"/>
  <c r="F406"/>
  <c r="I405"/>
  <c r="J405"/>
  <c r="H405"/>
  <c r="F405"/>
  <c r="I404"/>
  <c r="J404" s="1"/>
  <c r="H404"/>
  <c r="F404"/>
  <c r="I403"/>
  <c r="J403" s="1"/>
  <c r="H403"/>
  <c r="F403"/>
  <c r="I402"/>
  <c r="J402"/>
  <c r="H402"/>
  <c r="F402"/>
  <c r="I401"/>
  <c r="J401"/>
  <c r="H401"/>
  <c r="F401"/>
  <c r="I400"/>
  <c r="J400"/>
  <c r="H400"/>
  <c r="F400"/>
  <c r="I399"/>
  <c r="J399" s="1"/>
  <c r="H399"/>
  <c r="F399"/>
  <c r="I398"/>
  <c r="J398"/>
  <c r="H398"/>
  <c r="F398"/>
  <c r="I397"/>
  <c r="J397"/>
  <c r="H397"/>
  <c r="F397"/>
  <c r="I396"/>
  <c r="J396"/>
  <c r="H396"/>
  <c r="F396"/>
  <c r="I395"/>
  <c r="J395"/>
  <c r="H395"/>
  <c r="F395"/>
  <c r="I394"/>
  <c r="J394"/>
  <c r="H394"/>
  <c r="F394"/>
  <c r="I393"/>
  <c r="J393"/>
  <c r="H393"/>
  <c r="F393"/>
  <c r="I392"/>
  <c r="J392" s="1"/>
  <c r="H392"/>
  <c r="F392"/>
  <c r="I391"/>
  <c r="J391" s="1"/>
  <c r="H391"/>
  <c r="F391"/>
  <c r="I390"/>
  <c r="J390"/>
  <c r="H390"/>
  <c r="F390"/>
  <c r="I389"/>
  <c r="J389"/>
  <c r="H389"/>
  <c r="F389"/>
  <c r="I388"/>
  <c r="J388" s="1"/>
  <c r="H388"/>
  <c r="F388"/>
  <c r="I387"/>
  <c r="J387"/>
  <c r="H387"/>
  <c r="F387"/>
  <c r="I386"/>
  <c r="J386"/>
  <c r="H386"/>
  <c r="F386"/>
  <c r="I385"/>
  <c r="J385"/>
  <c r="H385"/>
  <c r="F385"/>
  <c r="I384"/>
  <c r="J384"/>
  <c r="H384"/>
  <c r="F384"/>
  <c r="I383"/>
  <c r="J383"/>
  <c r="H383"/>
  <c r="F383"/>
  <c r="I382"/>
  <c r="J382"/>
  <c r="H382"/>
  <c r="F382"/>
  <c r="I381"/>
  <c r="J381"/>
  <c r="H381"/>
  <c r="F381"/>
  <c r="I380"/>
  <c r="J380"/>
  <c r="H380"/>
  <c r="F380"/>
  <c r="I379"/>
  <c r="J379"/>
  <c r="H379"/>
  <c r="F379"/>
  <c r="I378"/>
  <c r="J378"/>
  <c r="H378"/>
  <c r="F378"/>
  <c r="I377"/>
  <c r="J377" s="1"/>
  <c r="H377"/>
  <c r="F377"/>
  <c r="I376"/>
  <c r="J376" s="1"/>
  <c r="H376"/>
  <c r="F376"/>
  <c r="I375"/>
  <c r="J375"/>
  <c r="H375"/>
  <c r="F375"/>
  <c r="I374"/>
  <c r="J374"/>
  <c r="H374"/>
  <c r="F374"/>
  <c r="I373"/>
  <c r="J373" s="1"/>
  <c r="H373"/>
  <c r="F373"/>
  <c r="I372"/>
  <c r="J372"/>
  <c r="H372"/>
  <c r="F372"/>
  <c r="I371"/>
  <c r="J371" s="1"/>
  <c r="H371"/>
  <c r="F371"/>
  <c r="I370"/>
  <c r="J370"/>
  <c r="H370"/>
  <c r="F370"/>
  <c r="I369"/>
  <c r="J369"/>
  <c r="H369"/>
  <c r="F369"/>
  <c r="I368"/>
  <c r="J368" s="1"/>
  <c r="H368"/>
  <c r="F368"/>
  <c r="J364"/>
  <c r="F364"/>
  <c r="J363"/>
  <c r="F363"/>
  <c r="J362"/>
  <c r="F362"/>
  <c r="I360"/>
  <c r="J360"/>
  <c r="H360"/>
  <c r="F360"/>
  <c r="I359"/>
  <c r="J359"/>
  <c r="H359"/>
  <c r="F359"/>
  <c r="I358"/>
  <c r="J358"/>
  <c r="H358"/>
  <c r="F358"/>
  <c r="I357"/>
  <c r="J357" s="1"/>
  <c r="H357"/>
  <c r="F357"/>
  <c r="I356"/>
  <c r="J356"/>
  <c r="H356"/>
  <c r="F356"/>
  <c r="I355"/>
  <c r="J355"/>
  <c r="H355"/>
  <c r="F355"/>
  <c r="I354"/>
  <c r="J354"/>
  <c r="H354"/>
  <c r="F354"/>
  <c r="I353"/>
  <c r="J353"/>
  <c r="H353"/>
  <c r="F353"/>
  <c r="I352"/>
  <c r="J352"/>
  <c r="H352"/>
  <c r="F352"/>
  <c r="I351"/>
  <c r="J351" s="1"/>
  <c r="H351"/>
  <c r="F351"/>
  <c r="I350"/>
  <c r="J350"/>
  <c r="H350"/>
  <c r="F350"/>
  <c r="I349"/>
  <c r="J349" s="1"/>
  <c r="H349"/>
  <c r="F349"/>
  <c r="I348"/>
  <c r="J348"/>
  <c r="H348"/>
  <c r="F348"/>
  <c r="I347"/>
  <c r="J347"/>
  <c r="H347"/>
  <c r="F347"/>
  <c r="I346"/>
  <c r="J346"/>
  <c r="H346"/>
  <c r="F346"/>
  <c r="I345"/>
  <c r="J345"/>
  <c r="H345"/>
  <c r="F345"/>
  <c r="I344"/>
  <c r="J344"/>
  <c r="H344"/>
  <c r="F344"/>
  <c r="I343"/>
  <c r="J343"/>
  <c r="H343"/>
  <c r="F343"/>
  <c r="I342"/>
  <c r="J342"/>
  <c r="H342"/>
  <c r="F342"/>
  <c r="I341"/>
  <c r="J341"/>
  <c r="H341"/>
  <c r="F341"/>
  <c r="I340"/>
  <c r="J340"/>
  <c r="H340"/>
  <c r="F340"/>
  <c r="I339"/>
  <c r="J339"/>
  <c r="H339"/>
  <c r="F339"/>
  <c r="I338"/>
  <c r="J338"/>
  <c r="H338"/>
  <c r="F338"/>
  <c r="I337"/>
  <c r="J337"/>
  <c r="H337"/>
  <c r="F337"/>
  <c r="I336"/>
  <c r="J336" s="1"/>
  <c r="H336"/>
  <c r="F336"/>
  <c r="I335"/>
  <c r="J335"/>
  <c r="H335"/>
  <c r="F335"/>
  <c r="I334"/>
  <c r="J334"/>
  <c r="H334"/>
  <c r="F334"/>
  <c r="I333"/>
  <c r="J333"/>
  <c r="H333"/>
  <c r="F333"/>
  <c r="I332"/>
  <c r="J332"/>
  <c r="H332"/>
  <c r="F332"/>
  <c r="I331"/>
  <c r="J331"/>
  <c r="H331"/>
  <c r="F331"/>
  <c r="I330"/>
  <c r="J330"/>
  <c r="H330"/>
  <c r="F330"/>
  <c r="I329"/>
  <c r="J329"/>
  <c r="H329"/>
  <c r="F329"/>
  <c r="I328"/>
  <c r="J328"/>
  <c r="H328"/>
  <c r="F328"/>
  <c r="I327"/>
  <c r="J327"/>
  <c r="H327"/>
  <c r="F327"/>
  <c r="I326"/>
  <c r="J326"/>
  <c r="H326"/>
  <c r="F326"/>
  <c r="I325"/>
  <c r="J325"/>
  <c r="H325"/>
  <c r="F325"/>
  <c r="I324"/>
  <c r="J324"/>
  <c r="H324"/>
  <c r="F324"/>
  <c r="I323"/>
  <c r="J323" s="1"/>
  <c r="H323"/>
  <c r="F323"/>
  <c r="I322"/>
  <c r="J322"/>
  <c r="H322"/>
  <c r="F322"/>
  <c r="I321"/>
  <c r="J321"/>
  <c r="H321"/>
  <c r="F321"/>
  <c r="I320"/>
  <c r="J320"/>
  <c r="H320"/>
  <c r="F320"/>
  <c r="I319"/>
  <c r="J319"/>
  <c r="H319"/>
  <c r="F319"/>
  <c r="J315"/>
  <c r="F315"/>
  <c r="J314"/>
  <c r="F314"/>
  <c r="J313"/>
  <c r="F313"/>
  <c r="I311"/>
  <c r="J311"/>
  <c r="H311"/>
  <c r="F311"/>
  <c r="I310"/>
  <c r="J310"/>
  <c r="H310"/>
  <c r="F310"/>
  <c r="I309"/>
  <c r="J309"/>
  <c r="H309"/>
  <c r="F309"/>
  <c r="I308"/>
  <c r="J308"/>
  <c r="H308"/>
  <c r="F308"/>
  <c r="I307"/>
  <c r="J307"/>
  <c r="H307"/>
  <c r="F307"/>
  <c r="I306"/>
  <c r="J306"/>
  <c r="H306"/>
  <c r="F306"/>
  <c r="I305"/>
  <c r="J305" s="1"/>
  <c r="H305"/>
  <c r="F305"/>
  <c r="I304"/>
  <c r="J304" s="1"/>
  <c r="H304"/>
  <c r="F304"/>
  <c r="I303"/>
  <c r="J303"/>
  <c r="H303"/>
  <c r="F303"/>
  <c r="I302"/>
  <c r="J302"/>
  <c r="H302"/>
  <c r="F302"/>
  <c r="I301"/>
  <c r="J301"/>
  <c r="H301"/>
  <c r="F301"/>
  <c r="I300"/>
  <c r="J300"/>
  <c r="H300"/>
  <c r="F300"/>
  <c r="I299"/>
  <c r="J299"/>
  <c r="H299"/>
  <c r="F299"/>
  <c r="I298"/>
  <c r="J298" s="1"/>
  <c r="H298"/>
  <c r="F298"/>
  <c r="I297"/>
  <c r="J297"/>
  <c r="H297"/>
  <c r="F297"/>
  <c r="I296"/>
  <c r="J296"/>
  <c r="H296"/>
  <c r="F296"/>
  <c r="I295"/>
  <c r="J295"/>
  <c r="H295"/>
  <c r="F295"/>
  <c r="I294"/>
  <c r="J294"/>
  <c r="H294"/>
  <c r="F294"/>
  <c r="I293"/>
  <c r="J293"/>
  <c r="H293"/>
  <c r="F293"/>
  <c r="I292"/>
  <c r="J292"/>
  <c r="H292"/>
  <c r="F292"/>
  <c r="I291"/>
  <c r="J291"/>
  <c r="H291"/>
  <c r="F291"/>
  <c r="I290"/>
  <c r="J290" s="1"/>
  <c r="H290"/>
  <c r="F290"/>
  <c r="I289"/>
  <c r="J289" s="1"/>
  <c r="H289"/>
  <c r="F289"/>
  <c r="I288"/>
  <c r="J288"/>
  <c r="H288"/>
  <c r="F288"/>
  <c r="I287"/>
  <c r="J287"/>
  <c r="H287"/>
  <c r="F287"/>
  <c r="I286"/>
  <c r="J286"/>
  <c r="H286"/>
  <c r="F286"/>
  <c r="I285"/>
  <c r="J285"/>
  <c r="H285"/>
  <c r="F285"/>
  <c r="I284"/>
  <c r="J284"/>
  <c r="H284"/>
  <c r="F284"/>
  <c r="I283"/>
  <c r="J283"/>
  <c r="H283"/>
  <c r="F283"/>
  <c r="I282"/>
  <c r="J282"/>
  <c r="H282"/>
  <c r="F282"/>
  <c r="I281"/>
  <c r="J281"/>
  <c r="H281"/>
  <c r="F281"/>
  <c r="I280"/>
  <c r="J280"/>
  <c r="H280"/>
  <c r="F280"/>
  <c r="I279"/>
  <c r="J279" s="1"/>
  <c r="H279"/>
  <c r="F279"/>
  <c r="I278"/>
  <c r="J278"/>
  <c r="H278"/>
  <c r="F278"/>
  <c r="I277"/>
  <c r="J277"/>
  <c r="H277"/>
  <c r="F277"/>
  <c r="I276"/>
  <c r="J276"/>
  <c r="H276"/>
  <c r="F276"/>
  <c r="I275"/>
  <c r="J275"/>
  <c r="H275"/>
  <c r="F275"/>
  <c r="I274"/>
  <c r="J274"/>
  <c r="H274"/>
  <c r="F274"/>
  <c r="I273"/>
  <c r="J273"/>
  <c r="H273"/>
  <c r="F273"/>
  <c r="I272"/>
  <c r="J272"/>
  <c r="H272"/>
  <c r="F272"/>
  <c r="I271"/>
  <c r="J271"/>
  <c r="H271"/>
  <c r="F271"/>
  <c r="I270"/>
  <c r="J270" s="1"/>
  <c r="H270"/>
  <c r="F270"/>
  <c r="I269"/>
  <c r="J269"/>
  <c r="H269"/>
  <c r="F269"/>
  <c r="I268"/>
  <c r="J268" s="1"/>
  <c r="H268"/>
  <c r="F268"/>
  <c r="I267"/>
  <c r="J267" s="1"/>
  <c r="H267"/>
  <c r="F267"/>
  <c r="I266"/>
  <c r="J266"/>
  <c r="H266"/>
  <c r="F266"/>
  <c r="I265"/>
  <c r="J265"/>
  <c r="H265"/>
  <c r="F265"/>
  <c r="I264"/>
  <c r="J264"/>
  <c r="H264"/>
  <c r="F264"/>
  <c r="I263"/>
  <c r="J263" s="1"/>
  <c r="H263"/>
  <c r="F263"/>
  <c r="I262"/>
  <c r="J262"/>
  <c r="H262"/>
  <c r="F262"/>
  <c r="I261"/>
  <c r="J261"/>
  <c r="H261"/>
  <c r="F261"/>
  <c r="I260"/>
  <c r="J260" s="1"/>
  <c r="H260"/>
  <c r="F260"/>
  <c r="I259"/>
  <c r="J259"/>
  <c r="H259"/>
  <c r="F259"/>
  <c r="I258"/>
  <c r="J258"/>
  <c r="H258"/>
  <c r="F258"/>
  <c r="I257"/>
  <c r="J257"/>
  <c r="H257"/>
  <c r="F257"/>
  <c r="I256"/>
  <c r="J256"/>
  <c r="H256"/>
  <c r="F256"/>
  <c r="I255"/>
  <c r="J255"/>
  <c r="H255"/>
  <c r="F255"/>
  <c r="I254"/>
  <c r="J254"/>
  <c r="H254"/>
  <c r="F254"/>
  <c r="I253"/>
  <c r="J253"/>
  <c r="H253"/>
  <c r="F253"/>
  <c r="I252"/>
  <c r="J252"/>
  <c r="H252"/>
  <c r="F252"/>
  <c r="I251"/>
  <c r="J251"/>
  <c r="H251"/>
  <c r="F251"/>
  <c r="I250"/>
  <c r="J250"/>
  <c r="H250"/>
  <c r="F250"/>
  <c r="I249"/>
  <c r="J249"/>
  <c r="H249"/>
  <c r="F249"/>
  <c r="J245"/>
  <c r="F245"/>
  <c r="J244"/>
  <c r="F244"/>
  <c r="J243"/>
  <c r="F243"/>
  <c r="I241"/>
  <c r="J241" s="1"/>
  <c r="H241"/>
  <c r="F241"/>
  <c r="I240"/>
  <c r="J240" s="1"/>
  <c r="H240"/>
  <c r="F240"/>
  <c r="I239"/>
  <c r="J239"/>
  <c r="H239"/>
  <c r="F239"/>
  <c r="I238"/>
  <c r="J238"/>
  <c r="H238"/>
  <c r="F238"/>
  <c r="I237"/>
  <c r="J237"/>
  <c r="H237"/>
  <c r="F237"/>
  <c r="I236"/>
  <c r="J236"/>
  <c r="H236"/>
  <c r="F236"/>
  <c r="I235"/>
  <c r="J235"/>
  <c r="H235"/>
  <c r="F235"/>
  <c r="I234"/>
  <c r="J234" s="1"/>
  <c r="H234"/>
  <c r="F234"/>
  <c r="I233"/>
  <c r="J233"/>
  <c r="H233"/>
  <c r="F233"/>
  <c r="I232"/>
  <c r="J232"/>
  <c r="H232"/>
  <c r="F232"/>
  <c r="I231"/>
  <c r="J231" s="1"/>
  <c r="H231"/>
  <c r="F231"/>
  <c r="I230"/>
  <c r="J230"/>
  <c r="H230"/>
  <c r="F230"/>
  <c r="I229"/>
  <c r="J229"/>
  <c r="H229"/>
  <c r="F229"/>
  <c r="I228"/>
  <c r="J228" s="1"/>
  <c r="H228"/>
  <c r="F228"/>
  <c r="I227"/>
  <c r="J227"/>
  <c r="H227"/>
  <c r="F227"/>
  <c r="I226"/>
  <c r="J226" s="1"/>
  <c r="H226"/>
  <c r="F226"/>
  <c r="I225"/>
  <c r="J225"/>
  <c r="H225"/>
  <c r="F225"/>
  <c r="I224"/>
  <c r="J224"/>
  <c r="H224"/>
  <c r="F224"/>
  <c r="I223"/>
  <c r="J223"/>
  <c r="H223"/>
  <c r="F223"/>
  <c r="I222"/>
  <c r="J222"/>
  <c r="H222"/>
  <c r="F222"/>
  <c r="I221"/>
  <c r="J221"/>
  <c r="H221"/>
  <c r="F221"/>
  <c r="I220"/>
  <c r="J220"/>
  <c r="H220"/>
  <c r="F220"/>
  <c r="I219"/>
  <c r="J219"/>
  <c r="H219"/>
  <c r="F219"/>
  <c r="I218"/>
  <c r="J218"/>
  <c r="H218"/>
  <c r="F218"/>
  <c r="I217"/>
  <c r="J217"/>
  <c r="H217"/>
  <c r="F217"/>
  <c r="I216"/>
  <c r="J216"/>
  <c r="H216"/>
  <c r="F216"/>
  <c r="I215"/>
  <c r="J215"/>
  <c r="H215"/>
  <c r="F215"/>
  <c r="I214"/>
  <c r="J214"/>
  <c r="H214"/>
  <c r="F214"/>
  <c r="I213"/>
  <c r="J213"/>
  <c r="H213"/>
  <c r="F213"/>
  <c r="I212"/>
  <c r="J212"/>
  <c r="H212"/>
  <c r="F212"/>
  <c r="I211"/>
  <c r="J211"/>
  <c r="H211"/>
  <c r="F211"/>
  <c r="I210"/>
  <c r="J210"/>
  <c r="H210"/>
  <c r="F210"/>
  <c r="I209"/>
  <c r="J209"/>
  <c r="H209"/>
  <c r="F209"/>
  <c r="I208"/>
  <c r="J208"/>
  <c r="H208"/>
  <c r="F208"/>
  <c r="I207"/>
  <c r="J207"/>
  <c r="H207"/>
  <c r="F207"/>
  <c r="I206"/>
  <c r="J206"/>
  <c r="H206"/>
  <c r="F206"/>
  <c r="I205"/>
  <c r="J205" s="1"/>
  <c r="H205"/>
  <c r="F205"/>
  <c r="I204"/>
  <c r="J204"/>
  <c r="H204"/>
  <c r="F204"/>
  <c r="I203"/>
  <c r="J203"/>
  <c r="H203"/>
  <c r="F203"/>
  <c r="I202"/>
  <c r="J202"/>
  <c r="H202"/>
  <c r="F202"/>
  <c r="I201"/>
  <c r="J201"/>
  <c r="H201"/>
  <c r="F201"/>
  <c r="I200"/>
  <c r="J200"/>
  <c r="H200"/>
  <c r="F200"/>
  <c r="I199"/>
  <c r="J199"/>
  <c r="H199"/>
  <c r="F199"/>
  <c r="I198"/>
  <c r="J198"/>
  <c r="H198"/>
  <c r="F198"/>
  <c r="I197"/>
  <c r="J197"/>
  <c r="H197"/>
  <c r="F197"/>
  <c r="I196"/>
  <c r="J196"/>
  <c r="H196"/>
  <c r="F196"/>
  <c r="I195"/>
  <c r="J195"/>
  <c r="H195"/>
  <c r="F195"/>
  <c r="I194"/>
  <c r="J194"/>
  <c r="H194"/>
  <c r="F194"/>
  <c r="I193"/>
  <c r="J193"/>
  <c r="H193"/>
  <c r="F193"/>
  <c r="I192"/>
  <c r="J192"/>
  <c r="H192"/>
  <c r="F192"/>
  <c r="I191"/>
  <c r="J191" s="1"/>
  <c r="H191"/>
  <c r="F191"/>
  <c r="I190"/>
  <c r="J190"/>
  <c r="H190"/>
  <c r="F190"/>
  <c r="I189"/>
  <c r="J189"/>
  <c r="H189"/>
  <c r="F189"/>
  <c r="I188"/>
  <c r="J188" s="1"/>
  <c r="H188"/>
  <c r="F188"/>
  <c r="I187"/>
  <c r="J187"/>
  <c r="H187"/>
  <c r="F187"/>
  <c r="I186"/>
  <c r="J186"/>
  <c r="H186"/>
  <c r="F186"/>
  <c r="I185"/>
  <c r="J185"/>
  <c r="H185"/>
  <c r="F185"/>
  <c r="I184"/>
  <c r="J184" s="1"/>
  <c r="H184"/>
  <c r="F184"/>
  <c r="I183"/>
  <c r="J183"/>
  <c r="H183"/>
  <c r="F183"/>
  <c r="I182"/>
  <c r="J182"/>
  <c r="H182"/>
  <c r="F182"/>
  <c r="I181"/>
  <c r="J181"/>
  <c r="H181"/>
  <c r="F181"/>
  <c r="I180"/>
  <c r="J180"/>
  <c r="H180"/>
  <c r="F180"/>
  <c r="I179"/>
  <c r="J179" s="1"/>
  <c r="H179"/>
  <c r="F179"/>
  <c r="I178"/>
  <c r="J178"/>
  <c r="H178"/>
  <c r="F178"/>
  <c r="I177"/>
  <c r="J177" s="1"/>
  <c r="H177"/>
  <c r="F177"/>
  <c r="I176"/>
  <c r="J176" s="1"/>
  <c r="H176"/>
  <c r="F176"/>
  <c r="I175"/>
  <c r="J175" s="1"/>
  <c r="H175"/>
  <c r="F175"/>
  <c r="I174"/>
  <c r="J174"/>
  <c r="H174"/>
  <c r="F174"/>
  <c r="I173"/>
  <c r="J173"/>
  <c r="H173"/>
  <c r="F173"/>
  <c r="I172"/>
  <c r="J172"/>
  <c r="H172"/>
  <c r="F172"/>
  <c r="I171"/>
  <c r="J171"/>
  <c r="H171"/>
  <c r="F171"/>
  <c r="I170"/>
  <c r="J170" s="1"/>
  <c r="H170"/>
  <c r="F170"/>
  <c r="I169"/>
  <c r="J169"/>
  <c r="H169"/>
  <c r="F169"/>
  <c r="I168"/>
  <c r="J168"/>
  <c r="H168"/>
  <c r="F168"/>
  <c r="I167"/>
  <c r="J167"/>
  <c r="H167"/>
  <c r="F167"/>
  <c r="I166"/>
  <c r="J166" s="1"/>
  <c r="H166"/>
  <c r="F166"/>
  <c r="J162"/>
  <c r="F162"/>
  <c r="J161"/>
  <c r="F161"/>
  <c r="J160"/>
  <c r="F160"/>
  <c r="I158"/>
  <c r="J158"/>
  <c r="H158"/>
  <c r="F158"/>
  <c r="I157"/>
  <c r="J157"/>
  <c r="H157"/>
  <c r="F157"/>
  <c r="I156"/>
  <c r="J156"/>
  <c r="H156"/>
  <c r="F156"/>
  <c r="I155"/>
  <c r="J155"/>
  <c r="H155"/>
  <c r="F155"/>
  <c r="I154"/>
  <c r="J154"/>
  <c r="H154"/>
  <c r="F154"/>
  <c r="I153"/>
  <c r="J153" s="1"/>
  <c r="H153"/>
  <c r="F153"/>
  <c r="I152"/>
  <c r="J152"/>
  <c r="H152"/>
  <c r="F152"/>
  <c r="I151"/>
  <c r="J151"/>
  <c r="H151"/>
  <c r="F151"/>
  <c r="I150"/>
  <c r="J150"/>
  <c r="H150"/>
  <c r="F150"/>
  <c r="I149"/>
  <c r="J149" s="1"/>
  <c r="H149"/>
  <c r="F149"/>
  <c r="I148"/>
  <c r="J148"/>
  <c r="H148"/>
  <c r="F148"/>
  <c r="I147"/>
  <c r="J147"/>
  <c r="H147"/>
  <c r="F147"/>
  <c r="I146"/>
  <c r="J146"/>
  <c r="H146"/>
  <c r="F146"/>
  <c r="I145"/>
  <c r="J145"/>
  <c r="H145"/>
  <c r="F145"/>
  <c r="I144"/>
  <c r="J144"/>
  <c r="H144"/>
  <c r="F144"/>
  <c r="I143"/>
  <c r="J143" s="1"/>
  <c r="H143"/>
  <c r="F143"/>
  <c r="I142"/>
  <c r="J142"/>
  <c r="H142"/>
  <c r="F142"/>
  <c r="I141"/>
  <c r="J141" s="1"/>
  <c r="H141"/>
  <c r="F141"/>
  <c r="I140"/>
  <c r="J140"/>
  <c r="H140"/>
  <c r="F140"/>
  <c r="I139"/>
  <c r="J139"/>
  <c r="H139"/>
  <c r="F139"/>
  <c r="I138"/>
  <c r="J138" s="1"/>
  <c r="H138"/>
  <c r="F138"/>
  <c r="I137"/>
  <c r="J137"/>
  <c r="H137"/>
  <c r="F137"/>
  <c r="I136"/>
  <c r="J136"/>
  <c r="H136"/>
  <c r="F136"/>
  <c r="I135"/>
  <c r="J135" s="1"/>
  <c r="H135"/>
  <c r="F135"/>
  <c r="I134"/>
  <c r="J134"/>
  <c r="H134"/>
  <c r="F134"/>
  <c r="I133"/>
  <c r="J133" s="1"/>
  <c r="H133"/>
  <c r="F133"/>
  <c r="I132"/>
  <c r="J132"/>
  <c r="H132"/>
  <c r="F132"/>
  <c r="I131"/>
  <c r="J131"/>
  <c r="H131"/>
  <c r="F131"/>
  <c r="I130"/>
  <c r="J130" s="1"/>
  <c r="H130"/>
  <c r="F130"/>
  <c r="I129"/>
  <c r="J129"/>
  <c r="H129"/>
  <c r="F129"/>
  <c r="I128"/>
  <c r="J128" s="1"/>
  <c r="H128"/>
  <c r="F128"/>
  <c r="I127"/>
  <c r="J127" s="1"/>
  <c r="H127"/>
  <c r="F127"/>
  <c r="I126"/>
  <c r="J126" s="1"/>
  <c r="H126"/>
  <c r="F126"/>
  <c r="I125"/>
  <c r="J125"/>
  <c r="H125"/>
  <c r="F125"/>
  <c r="I124"/>
  <c r="J124"/>
  <c r="H124"/>
  <c r="F124"/>
  <c r="I123"/>
  <c r="J123"/>
  <c r="H123"/>
  <c r="F123"/>
  <c r="I122"/>
  <c r="J122"/>
  <c r="H122"/>
  <c r="F122"/>
  <c r="I121"/>
  <c r="J121"/>
  <c r="H121"/>
  <c r="F121"/>
  <c r="I120"/>
  <c r="J120"/>
  <c r="H120"/>
  <c r="F120"/>
  <c r="I119"/>
  <c r="J119" s="1"/>
  <c r="H119"/>
  <c r="F119"/>
  <c r="I118"/>
  <c r="J118"/>
  <c r="H118"/>
  <c r="F118"/>
  <c r="I117"/>
  <c r="J117" s="1"/>
  <c r="H117"/>
  <c r="F117"/>
  <c r="I116"/>
  <c r="J116"/>
  <c r="H116"/>
  <c r="F116"/>
  <c r="I115"/>
  <c r="J115"/>
  <c r="H115"/>
  <c r="F115"/>
  <c r="I114"/>
  <c r="J114"/>
  <c r="H114"/>
  <c r="F114"/>
  <c r="I113"/>
  <c r="J113" s="1"/>
  <c r="H113"/>
  <c r="F113"/>
  <c r="I112"/>
  <c r="J112"/>
  <c r="H112"/>
  <c r="F112"/>
  <c r="I111"/>
  <c r="J111"/>
  <c r="H111"/>
  <c r="F111"/>
  <c r="I110"/>
  <c r="J110" s="1"/>
  <c r="H110"/>
  <c r="F110"/>
  <c r="I109"/>
  <c r="J109"/>
  <c r="H109"/>
  <c r="F109"/>
  <c r="I108"/>
  <c r="J108" s="1"/>
  <c r="H108"/>
  <c r="F108"/>
  <c r="I107"/>
  <c r="J107" s="1"/>
  <c r="H107"/>
  <c r="F107"/>
  <c r="I106"/>
  <c r="J106" s="1"/>
  <c r="H106"/>
  <c r="F106"/>
  <c r="I105"/>
  <c r="J105"/>
  <c r="H105"/>
  <c r="F105"/>
  <c r="I104"/>
  <c r="J104" s="1"/>
  <c r="H104"/>
  <c r="F104"/>
  <c r="I103"/>
  <c r="J103"/>
  <c r="H103"/>
  <c r="F103"/>
  <c r="I102"/>
  <c r="J102" s="1"/>
  <c r="H102"/>
  <c r="F102"/>
  <c r="I101"/>
  <c r="J101"/>
  <c r="H101"/>
  <c r="F101"/>
  <c r="I100"/>
  <c r="J100" s="1"/>
  <c r="H100"/>
  <c r="F100"/>
  <c r="I99"/>
  <c r="J99"/>
  <c r="H99"/>
  <c r="F99"/>
  <c r="I98"/>
  <c r="J98"/>
  <c r="H98"/>
  <c r="F98"/>
  <c r="I97"/>
  <c r="J97"/>
  <c r="H97"/>
  <c r="F97"/>
  <c r="I96"/>
  <c r="J96" s="1"/>
  <c r="H96"/>
  <c r="F96"/>
  <c r="I95"/>
  <c r="J95"/>
  <c r="H95"/>
  <c r="F95"/>
  <c r="I94"/>
  <c r="J94" s="1"/>
  <c r="H94"/>
  <c r="F94"/>
  <c r="I93"/>
  <c r="J93" s="1"/>
  <c r="H93"/>
  <c r="F93"/>
  <c r="I92"/>
  <c r="J92"/>
  <c r="H92"/>
  <c r="F92"/>
  <c r="I91"/>
  <c r="J91"/>
  <c r="H91"/>
  <c r="F91"/>
  <c r="I90"/>
  <c r="J90"/>
  <c r="H90"/>
  <c r="F90"/>
  <c r="I89"/>
  <c r="J89"/>
  <c r="H89"/>
  <c r="F89"/>
  <c r="I88"/>
  <c r="J88"/>
  <c r="H88"/>
  <c r="F88"/>
  <c r="I87"/>
  <c r="J87"/>
  <c r="H87"/>
  <c r="F87"/>
  <c r="I86"/>
  <c r="J86"/>
  <c r="H86"/>
  <c r="F86"/>
  <c r="I85"/>
  <c r="J85" s="1"/>
  <c r="H85"/>
  <c r="F85"/>
  <c r="I84"/>
  <c r="J84" s="1"/>
  <c r="H84"/>
  <c r="F84"/>
  <c r="I83"/>
  <c r="J83"/>
  <c r="H83"/>
  <c r="F83"/>
  <c r="I82"/>
  <c r="J82"/>
  <c r="H82"/>
  <c r="F82"/>
  <c r="I81"/>
  <c r="J81"/>
  <c r="H81"/>
  <c r="F81"/>
  <c r="I80"/>
  <c r="J80" s="1"/>
  <c r="H80"/>
  <c r="F80"/>
  <c r="I79"/>
  <c r="J79"/>
  <c r="H79"/>
  <c r="F79"/>
  <c r="I78"/>
  <c r="J78" s="1"/>
  <c r="H78"/>
  <c r="F78"/>
  <c r="I77"/>
  <c r="J77" s="1"/>
  <c r="H77"/>
  <c r="F77"/>
  <c r="I76"/>
  <c r="J76"/>
  <c r="H76"/>
  <c r="F76"/>
  <c r="I75"/>
  <c r="J75"/>
  <c r="H75"/>
  <c r="F75"/>
  <c r="I74"/>
  <c r="J74"/>
  <c r="H74"/>
  <c r="F74"/>
  <c r="I73"/>
  <c r="J73" s="1"/>
  <c r="H73"/>
  <c r="F73"/>
  <c r="I72"/>
  <c r="J72"/>
  <c r="H72"/>
  <c r="F72"/>
  <c r="I71"/>
  <c r="J71"/>
  <c r="H71"/>
  <c r="F71"/>
  <c r="I70"/>
  <c r="J70"/>
  <c r="H70"/>
  <c r="F70"/>
  <c r="I69"/>
  <c r="J69"/>
  <c r="H69"/>
  <c r="F69"/>
  <c r="I68"/>
  <c r="J68"/>
  <c r="H68"/>
  <c r="F68"/>
  <c r="I67"/>
  <c r="J67"/>
  <c r="H67"/>
  <c r="F67"/>
  <c r="I66"/>
  <c r="J66"/>
  <c r="H66"/>
  <c r="F66"/>
  <c r="I65"/>
  <c r="J65"/>
  <c r="H65"/>
  <c r="F65"/>
  <c r="I64"/>
  <c r="J64"/>
  <c r="H64"/>
  <c r="F64"/>
  <c r="I63"/>
  <c r="J63"/>
  <c r="H63"/>
  <c r="F63"/>
  <c r="I62"/>
  <c r="J62" s="1"/>
  <c r="H62"/>
  <c r="F62"/>
  <c r="I61"/>
  <c r="J61"/>
  <c r="H61"/>
  <c r="F61"/>
  <c r="I60"/>
  <c r="J60"/>
  <c r="H60"/>
  <c r="F60"/>
  <c r="I59"/>
  <c r="J59"/>
  <c r="H59"/>
  <c r="F59"/>
  <c r="I58"/>
  <c r="J58"/>
  <c r="H58"/>
  <c r="F58"/>
  <c r="J54"/>
  <c r="F54"/>
  <c r="J53"/>
  <c r="F53"/>
  <c r="J52"/>
  <c r="F52"/>
  <c r="I50"/>
  <c r="J50"/>
  <c r="H50"/>
  <c r="F50"/>
  <c r="I49"/>
  <c r="J49"/>
  <c r="H49"/>
  <c r="F49"/>
  <c r="I48"/>
  <c r="J48"/>
  <c r="H48"/>
  <c r="F48"/>
  <c r="I47"/>
  <c r="J47"/>
  <c r="H47"/>
  <c r="F47"/>
  <c r="I46"/>
  <c r="J46"/>
  <c r="H46"/>
  <c r="F46"/>
  <c r="I45"/>
  <c r="J45"/>
  <c r="H45"/>
  <c r="F45"/>
  <c r="I44"/>
  <c r="J44"/>
  <c r="H44"/>
  <c r="F44"/>
  <c r="I43"/>
  <c r="J43"/>
  <c r="H43"/>
  <c r="F43"/>
  <c r="I42"/>
  <c r="J42"/>
  <c r="H42"/>
  <c r="F42"/>
  <c r="I41"/>
  <c r="J41"/>
  <c r="H41"/>
  <c r="F41"/>
  <c r="I40"/>
  <c r="J40"/>
  <c r="H40"/>
  <c r="F40"/>
  <c r="I39"/>
  <c r="J39"/>
  <c r="H39"/>
  <c r="F39"/>
  <c r="I38"/>
  <c r="J38" s="1"/>
  <c r="H38"/>
  <c r="F38"/>
  <c r="I37"/>
  <c r="J37"/>
  <c r="H37"/>
  <c r="F37"/>
  <c r="I36"/>
  <c r="J36"/>
  <c r="H36"/>
  <c r="F36"/>
  <c r="I35"/>
  <c r="J35" s="1"/>
  <c r="H35"/>
  <c r="F35"/>
  <c r="I34"/>
  <c r="J34"/>
  <c r="H34"/>
  <c r="F34"/>
  <c r="I33"/>
  <c r="J33" s="1"/>
  <c r="H33"/>
  <c r="F33"/>
  <c r="I32"/>
  <c r="J32"/>
  <c r="H32"/>
  <c r="F32"/>
  <c r="I31"/>
  <c r="J31"/>
  <c r="H31"/>
  <c r="F31"/>
  <c r="I30"/>
  <c r="J30"/>
  <c r="H30"/>
  <c r="F30"/>
  <c r="I29"/>
  <c r="J29"/>
  <c r="H29"/>
  <c r="F29"/>
  <c r="I28"/>
  <c r="J28"/>
  <c r="H28"/>
  <c r="F28"/>
  <c r="I27"/>
  <c r="J27"/>
  <c r="H27"/>
  <c r="F27"/>
  <c r="I26"/>
  <c r="J26"/>
  <c r="H26"/>
  <c r="F26"/>
  <c r="I25"/>
  <c r="J25"/>
  <c r="H25"/>
  <c r="F25"/>
  <c r="I24"/>
  <c r="J24"/>
  <c r="H24"/>
  <c r="F24"/>
  <c r="I23"/>
  <c r="J23"/>
  <c r="H23"/>
  <c r="F23"/>
  <c r="I22"/>
  <c r="J22"/>
  <c r="H22"/>
  <c r="F22"/>
  <c r="I21"/>
  <c r="J21"/>
  <c r="H21"/>
  <c r="F21"/>
  <c r="I20"/>
  <c r="J20"/>
  <c r="H20"/>
  <c r="F20"/>
  <c r="I19"/>
  <c r="J19"/>
  <c r="H19"/>
  <c r="F19"/>
  <c r="J15"/>
  <c r="F15"/>
  <c r="J14"/>
  <c r="F14"/>
  <c r="J13"/>
  <c r="F13"/>
  <c r="I11"/>
  <c r="J11" s="1"/>
  <c r="H11"/>
  <c r="F11"/>
  <c r="Q1" l="1"/>
  <c r="J3" l="1"/>
  <c r="I3"/>
  <c r="G3"/>
  <c r="J552" l="1"/>
  <c r="J554" s="1"/>
  <c r="J4" l="1"/>
  <c r="I4" s="1"/>
</calcChain>
</file>

<file path=xl/sharedStrings.xml><?xml version="1.0" encoding="utf-8"?>
<sst xmlns="http://schemas.openxmlformats.org/spreadsheetml/2006/main" count="7857" uniqueCount="1326">
  <si>
    <t>дефектовка</t>
  </si>
  <si>
    <t>21118890-ae31-45f2-a86c-be87cb141786</t>
  </si>
  <si>
    <t>Коэфф. для стоимости работ:</t>
  </si>
  <si>
    <t>Работа</t>
  </si>
  <si>
    <t>Материал</t>
  </si>
  <si>
    <t>Всего</t>
  </si>
  <si>
    <t>type</t>
  </si>
  <si>
    <t>Коэфф. для стоимости материалов:</t>
  </si>
  <si>
    <t>Сметная стоимость:</t>
  </si>
  <si>
    <t>itogi</t>
  </si>
  <si>
    <t>ВНС:</t>
  </si>
  <si>
    <t>Планируемые затраты:</t>
  </si>
  <si>
    <t>ЛНИ:</t>
  </si>
  <si>
    <t>УЧР / УЧП:</t>
  </si>
  <si>
    <t>Столбцы сметы</t>
  </si>
  <si>
    <t>ved</t>
  </si>
  <si>
    <t>№ п/п</t>
  </si>
  <si>
    <t>Наименование работ, материалов, затрат</t>
  </si>
  <si>
    <t>ед. изм.</t>
  </si>
  <si>
    <t>Кол-во</t>
  </si>
  <si>
    <t>Цена</t>
  </si>
  <si>
    <t>Стоимость</t>
  </si>
  <si>
    <t>k</t>
  </si>
  <si>
    <t>Сметная цена</t>
  </si>
  <si>
    <t>Сметная стоимость</t>
  </si>
  <si>
    <t>shapka</t>
  </si>
  <si>
    <t>mr</t>
  </si>
  <si>
    <t>itog</t>
  </si>
  <si>
    <t>Итого по разделам:</t>
  </si>
  <si>
    <t>itogp</t>
  </si>
  <si>
    <t>в т.ч. стоимость работ:</t>
  </si>
  <si>
    <t>itogm</t>
  </si>
  <si>
    <t>в т.ч. стоимость материалов:</t>
  </si>
  <si>
    <t>empt</t>
  </si>
  <si>
    <t>nr</t>
  </si>
  <si>
    <t>Прочие расходы:</t>
  </si>
  <si>
    <t>ived</t>
  </si>
  <si>
    <t>Итого по ведомости:</t>
  </si>
  <si>
    <t>Надбавки и скидки для сметы (Подвал сметы)</t>
  </si>
  <si>
    <t>smitograzd</t>
  </si>
  <si>
    <t>endall</t>
  </si>
  <si>
    <t>razd</t>
  </si>
  <si>
    <t>vps</t>
  </si>
  <si>
    <t>nps</t>
  </si>
  <si>
    <t>irazd</t>
  </si>
  <si>
    <t>Итого по разделу:</t>
  </si>
  <si>
    <t>irazdp</t>
  </si>
  <si>
    <t>irazdm</t>
  </si>
  <si>
    <t>дс</t>
  </si>
  <si>
    <t>pr</t>
  </si>
  <si>
    <t>mat</t>
  </si>
  <si>
    <t>1</t>
  </si>
  <si>
    <t>1,1</t>
  </si>
  <si>
    <t>1,2</t>
  </si>
  <si>
    <t>1,3</t>
  </si>
  <si>
    <t>2</t>
  </si>
  <si>
    <t>2,1</t>
  </si>
  <si>
    <t>2,2</t>
  </si>
  <si>
    <t>2,3</t>
  </si>
  <si>
    <t>3</t>
  </si>
  <si>
    <t>3,1</t>
  </si>
  <si>
    <t>3,2</t>
  </si>
  <si>
    <t>3,3</t>
  </si>
  <si>
    <t>НДС сверху</t>
  </si>
  <si>
    <t>lz_nothi</t>
  </si>
  <si>
    <t>lz_top_f</t>
  </si>
  <si>
    <t>Транспортные расходы</t>
  </si>
  <si>
    <t>lz_itogo</t>
  </si>
  <si>
    <t>Итого:</t>
  </si>
  <si>
    <t>nds</t>
  </si>
  <si>
    <t>НДС:</t>
  </si>
  <si>
    <t>smitog</t>
  </si>
  <si>
    <t>Всего по смете:</t>
  </si>
  <si>
    <t>Раздел: Электроснабжение и освещение</t>
  </si>
  <si>
    <t>Демонтажные работы системы электроснабжения и освещения</t>
  </si>
  <si>
    <t>Монтаж металлического перфорированного лотка 50*100 мм</t>
  </si>
  <si>
    <t>м.п.</t>
  </si>
  <si>
    <t>Лоток перфорированный 50*100</t>
  </si>
  <si>
    <t>Траверса монтажная 20х30мм</t>
  </si>
  <si>
    <t>Цанга латунная М8</t>
  </si>
  <si>
    <t>шт.</t>
  </si>
  <si>
    <t>Шпилька резьбовая 8х1000мм</t>
  </si>
  <si>
    <t>Шайба плоская усиленная DIN9021 М8 оцинкованная</t>
  </si>
  <si>
    <t>Гайка DIN934 М8 оцинкованная</t>
  </si>
  <si>
    <t>Болт DIN933 6х20мм</t>
  </si>
  <si>
    <t>Шайба плоская усил. DIN9021 М6 оц.</t>
  </si>
  <si>
    <t xml:space="preserve">Гайка DIN934 М6 </t>
  </si>
  <si>
    <t>всего</t>
  </si>
  <si>
    <t>3,4</t>
  </si>
  <si>
    <t>3,5</t>
  </si>
  <si>
    <t>3,6</t>
  </si>
  <si>
    <t>3,7</t>
  </si>
  <si>
    <t>3,8</t>
  </si>
  <si>
    <t>3,9</t>
  </si>
  <si>
    <t>4</t>
  </si>
  <si>
    <t>4,1</t>
  </si>
  <si>
    <t>4,2</t>
  </si>
  <si>
    <t>4,3</t>
  </si>
  <si>
    <t>Штробление пола шириной до 100мм</t>
  </si>
  <si>
    <t>м.п</t>
  </si>
  <si>
    <t>Прокладка трубы ПВХ ф20 и ф32 и фитингов</t>
  </si>
  <si>
    <t>Труба ПВХ ф20</t>
  </si>
  <si>
    <t>Труба ПВХ ф32</t>
  </si>
  <si>
    <t>Фитинги для трубы ПВХ</t>
  </si>
  <si>
    <t>5</t>
  </si>
  <si>
    <t>5,1</t>
  </si>
  <si>
    <t>5,2</t>
  </si>
  <si>
    <t>5,3</t>
  </si>
  <si>
    <t>Прокладка кабелей силовых с сечением жил до 4мм2 включительно</t>
  </si>
  <si>
    <t>Кабель ВВГнг-LS 3x2,5</t>
  </si>
  <si>
    <t xml:space="preserve">Кабель ВВГнг-LS 3x1,5 </t>
  </si>
  <si>
    <t>Кабель ВВГнг-LS 4x1,5 (подключение аварийных светильников)</t>
  </si>
  <si>
    <t>5,4</t>
  </si>
  <si>
    <t>Кабель телевизионный Sat 703</t>
  </si>
  <si>
    <t>6</t>
  </si>
  <si>
    <t>6,1</t>
  </si>
  <si>
    <t>Прокладка кабелей силовых с сечением жил до 16мм2 включительно</t>
  </si>
  <si>
    <t>Кабель ПВ 1х6</t>
  </si>
  <si>
    <t>7</t>
  </si>
  <si>
    <t>7,1</t>
  </si>
  <si>
    <t xml:space="preserve">Монтаж коробки установочной </t>
  </si>
  <si>
    <t xml:space="preserve">Коробка установочная </t>
  </si>
  <si>
    <t>8</t>
  </si>
  <si>
    <t>8,1</t>
  </si>
  <si>
    <t>8,2</t>
  </si>
  <si>
    <t>8,3</t>
  </si>
  <si>
    <t>Монтаж коробки распаечной</t>
  </si>
  <si>
    <t>Коробка распаечная, 7 вводов, 80х80х50, IP54</t>
  </si>
  <si>
    <t>Клемма WAGO 4x2.5мм крас/прозр</t>
  </si>
  <si>
    <t>уп.100шт</t>
  </si>
  <si>
    <t>Клемма WAGO 6x2.5мм крас/прозр</t>
  </si>
  <si>
    <t>уп. 50шт</t>
  </si>
  <si>
    <t>9</t>
  </si>
  <si>
    <t>9,1</t>
  </si>
  <si>
    <t>Монтаж адаптеров для розеток и выключателей</t>
  </si>
  <si>
    <t>Адаптер 802 51</t>
  </si>
  <si>
    <t>10</t>
  </si>
  <si>
    <t>10,1</t>
  </si>
  <si>
    <t>10,2</t>
  </si>
  <si>
    <t>10,3</t>
  </si>
  <si>
    <t>10,4</t>
  </si>
  <si>
    <t>Монтаж розеток</t>
  </si>
  <si>
    <t>11</t>
  </si>
  <si>
    <t>11,1</t>
  </si>
  <si>
    <t>11,2</t>
  </si>
  <si>
    <t>11,3</t>
  </si>
  <si>
    <t>11,4</t>
  </si>
  <si>
    <t>Монтаж рамок</t>
  </si>
  <si>
    <t>Рамка Legrand 78802</t>
  </si>
  <si>
    <t>Рамка Legrand 78804</t>
  </si>
  <si>
    <t>Рамка Legrand 78806</t>
  </si>
  <si>
    <t>Рамка Legrand 78808</t>
  </si>
  <si>
    <t>12</t>
  </si>
  <si>
    <t>12,1</t>
  </si>
  <si>
    <t>12,2</t>
  </si>
  <si>
    <t>Монтаж выключателей</t>
  </si>
  <si>
    <t>Выключатель одноклавишный 45011 S</t>
  </si>
  <si>
    <t>Выключатель проходной 45070 S</t>
  </si>
  <si>
    <t>13</t>
  </si>
  <si>
    <t>13,1</t>
  </si>
  <si>
    <t>13,2</t>
  </si>
  <si>
    <t>13,3</t>
  </si>
  <si>
    <t>Монтаж кабель-канала 110х50 мм</t>
  </si>
  <si>
    <t>Фасонные изделия Legrand</t>
  </si>
  <si>
    <t>Саморез по ГКЛ 3,2х40</t>
  </si>
  <si>
    <t>14</t>
  </si>
  <si>
    <t>14,1</t>
  </si>
  <si>
    <t>Суппорт для модулей 45х45 10952</t>
  </si>
  <si>
    <t>Монтаж суппорта в кабель-канал 110х50 мм</t>
  </si>
  <si>
    <t>15</t>
  </si>
  <si>
    <t>15,1</t>
  </si>
  <si>
    <t>Монтаж люка с закладными элементами</t>
  </si>
  <si>
    <t>Фанера ФК 10мм 1520х150</t>
  </si>
  <si>
    <t>лист</t>
  </si>
  <si>
    <t>Суппорт для установки 4-х модулей 45х45 в люк Q2 GB4 M8/45</t>
  </si>
  <si>
    <t>Текстурная вставка в крышку для люков Q2 KDZ Q2 SEK S5B</t>
  </si>
  <si>
    <t>16</t>
  </si>
  <si>
    <t>16,1</t>
  </si>
  <si>
    <t>16,2</t>
  </si>
  <si>
    <t>16,3</t>
  </si>
  <si>
    <t>17</t>
  </si>
  <si>
    <t>17,1</t>
  </si>
  <si>
    <t>Замена ламп в демонтированных светильниках</t>
  </si>
  <si>
    <t>Лампы люминесцентные</t>
  </si>
  <si>
    <t>18</t>
  </si>
  <si>
    <t>18,1</t>
  </si>
  <si>
    <t>19</t>
  </si>
  <si>
    <t>19,1</t>
  </si>
  <si>
    <t>Сборка и монтаж распределительного щита 72 модуля</t>
  </si>
  <si>
    <t>Щит распределительный 72 модуля в сборе</t>
  </si>
  <si>
    <t>20</t>
  </si>
  <si>
    <t>20,1</t>
  </si>
  <si>
    <t>20,2</t>
  </si>
  <si>
    <t>21</t>
  </si>
  <si>
    <t>Маркировка кабелей, розеток, щитов</t>
  </si>
  <si>
    <t xml:space="preserve">Этикет-ленты для принтера </t>
  </si>
  <si>
    <t>рулон</t>
  </si>
  <si>
    <t>Бирка У-153 (28х28мм)</t>
  </si>
  <si>
    <t>уп.1000шт.</t>
  </si>
  <si>
    <t>Раздел: Общестроительные работы - полы</t>
  </si>
  <si>
    <t>Раздел: Структурированная кабельная система</t>
  </si>
  <si>
    <t>1,4</t>
  </si>
  <si>
    <t>1,5</t>
  </si>
  <si>
    <t>1,6</t>
  </si>
  <si>
    <t>1,7</t>
  </si>
  <si>
    <t>Прокладка кабеля UTP кат. 5е</t>
  </si>
  <si>
    <t>Кабель UTP кат. 5е</t>
  </si>
  <si>
    <t>кор.305м</t>
  </si>
  <si>
    <t xml:space="preserve">Монтаж модуля розеток RJ-45 </t>
  </si>
  <si>
    <t>RJ-45 KJNE cat.5e Hyperline</t>
  </si>
  <si>
    <t>Монтаж модуля SIP2-2-M45-45 Hyperline</t>
  </si>
  <si>
    <t>шт</t>
  </si>
  <si>
    <t>Модуль SIP2-2K-M45-45 Hyperline</t>
  </si>
  <si>
    <t>6,2</t>
  </si>
  <si>
    <t>Блок розеток SHT19-9SH-2.5EU</t>
  </si>
  <si>
    <t>7,2</t>
  </si>
  <si>
    <t>7,3</t>
  </si>
  <si>
    <t>Монтаж патч-панели</t>
  </si>
  <si>
    <t>Модульная патч-панель PPBL3-19-24-PM Hyperline</t>
  </si>
  <si>
    <t>Модульная органайзеров CM-1U-ML Hyperline</t>
  </si>
  <si>
    <t>Органайзер CM-ML-RING Hyperline</t>
  </si>
  <si>
    <t xml:space="preserve">Монтаж стойки 42 юнита </t>
  </si>
  <si>
    <t>Стойка 42 юнита ORV2A-4268-RAL9005</t>
  </si>
  <si>
    <t>Светильник точечный R63 в комплекте со светодиодными лампами 12В</t>
  </si>
  <si>
    <t>Раздел: Система контроля и управления доступом</t>
  </si>
  <si>
    <t>Прокладка гофрированной трубы ПВХ д20</t>
  </si>
  <si>
    <t>Гофрированная труба ПВХ ф20</t>
  </si>
  <si>
    <t>Крепеж-клипса универсальная для трубы 20мм (пластм.)</t>
  </si>
  <si>
    <t>уп. 50шт.</t>
  </si>
  <si>
    <t xml:space="preserve">Дюбель с шурупом 6х40мм (потайной бортик) </t>
  </si>
  <si>
    <t>Прокладка кабеля UTP кат.5е</t>
  </si>
  <si>
    <t>Кабель UTP кат.5е</t>
  </si>
  <si>
    <t>Монтаж считывателя</t>
  </si>
  <si>
    <t>Считыватель для пластиковых карт</t>
  </si>
  <si>
    <t>Монтаж кнопки "Выход"</t>
  </si>
  <si>
    <t>Кнопка "Выход"</t>
  </si>
  <si>
    <t>Монтаж контроллера Z5</t>
  </si>
  <si>
    <t>Контроллер Z-5R</t>
  </si>
  <si>
    <t>Установка доводчика на двери</t>
  </si>
  <si>
    <t>Установка магнитного замка на двери</t>
  </si>
  <si>
    <t xml:space="preserve">Доводчик на дверь </t>
  </si>
  <si>
    <t xml:space="preserve">Пуско-наладочные работы СКУД </t>
  </si>
  <si>
    <t>Аккумулятор</t>
  </si>
  <si>
    <t>Блок бесперебойного питания</t>
  </si>
  <si>
    <t>Гофрированная труба ПВХ d20</t>
  </si>
  <si>
    <t>Кабель UTP кат. 6</t>
  </si>
  <si>
    <t xml:space="preserve">Прокладка гофрированной трубы ПВХ д20 </t>
  </si>
  <si>
    <t xml:space="preserve">Прокладка кабеля UTP кат.6 </t>
  </si>
  <si>
    <t>комплект</t>
  </si>
  <si>
    <t xml:space="preserve">Установка видеодомофона </t>
  </si>
  <si>
    <t>Раздел: Другие затраты</t>
  </si>
  <si>
    <t>meh</t>
  </si>
  <si>
    <t>Ручная уборка в процессе производства работ</t>
  </si>
  <si>
    <t>Вывоз мусора контейнером</t>
  </si>
  <si>
    <t>8м3</t>
  </si>
  <si>
    <t>Вспомогательные и укрывочные материалы, инструменты, средства индивидуальной защиты</t>
  </si>
  <si>
    <t>Видеодомофон COMMAX CDV 35U</t>
  </si>
  <si>
    <t>Цветная вызывная панель CTV-Color</t>
  </si>
  <si>
    <t>Демонтаж ПВХ плинтуса</t>
  </si>
  <si>
    <t>Демонтаж линолеума</t>
  </si>
  <si>
    <t>м2</t>
  </si>
  <si>
    <t>Демонтаж керамогранита</t>
  </si>
  <si>
    <t>Укладка ламината с подложкой</t>
  </si>
  <si>
    <t>Укладка антистатичекого линолеума</t>
  </si>
  <si>
    <t>Монтаж керамогранита 502х502</t>
  </si>
  <si>
    <t>7,4</t>
  </si>
  <si>
    <t>Монтаж плинтуса ПВХ</t>
  </si>
  <si>
    <t>Монтаж переходного порожка</t>
  </si>
  <si>
    <t>Раздел: Общестроительные работы - стены, перегородки, двери</t>
  </si>
  <si>
    <t>Демонтаж перегородок из ГКЛ</t>
  </si>
  <si>
    <t xml:space="preserve">Демонтаж перегородок из блоков </t>
  </si>
  <si>
    <t>Демонтаж дверей</t>
  </si>
  <si>
    <t>Демонтаж керамической плитки</t>
  </si>
  <si>
    <t>Усиление проема после демонтажа перегородки</t>
  </si>
  <si>
    <t>Усиление дверного проема в перегородке из блоков</t>
  </si>
  <si>
    <t>Расширение дверного проема</t>
  </si>
  <si>
    <t>Пробивка проема в существующей стене</t>
  </si>
  <si>
    <t>Монтаж перегородок из ГКЛ (2+2слоя) 125мм</t>
  </si>
  <si>
    <t>9,2</t>
  </si>
  <si>
    <t>Грунтовка стен перед окраской</t>
  </si>
  <si>
    <t>Основит Т-14 ГРАНИПЛИКС клей плиточный эластичный</t>
  </si>
  <si>
    <t>мешок 25кг</t>
  </si>
  <si>
    <t>Крестики для плитки</t>
  </si>
  <si>
    <t>уп 50шт</t>
  </si>
  <si>
    <t>Затирка для швов Ceresit</t>
  </si>
  <si>
    <t>уп. 2кг</t>
  </si>
  <si>
    <t>Порожек переходной</t>
  </si>
  <si>
    <t>Подложка под ламинат</t>
  </si>
  <si>
    <t>Линолеум антистатический</t>
  </si>
  <si>
    <t xml:space="preserve">Клей Forbo 578 Polaris универсальный </t>
  </si>
  <si>
    <t>ведро 12кг</t>
  </si>
  <si>
    <t>Плинтус пластиковый Korner LP-52.1 с кабель-каналом</t>
  </si>
  <si>
    <t>шт. 2,5м</t>
  </si>
  <si>
    <t>Фасонные изделия для плинтуса Korner LP-52.1</t>
  </si>
  <si>
    <t>9,3</t>
  </si>
  <si>
    <t>9,4</t>
  </si>
  <si>
    <t>9,5</t>
  </si>
  <si>
    <t>9,6</t>
  </si>
  <si>
    <t>9,7</t>
  </si>
  <si>
    <t>9,8</t>
  </si>
  <si>
    <t>9,9</t>
  </si>
  <si>
    <t>9,10</t>
  </si>
  <si>
    <t>9,11</t>
  </si>
  <si>
    <t>КНАУФ-лист (ГКЛ)</t>
  </si>
  <si>
    <t>КНАУФ-профиль ПН 75/40</t>
  </si>
  <si>
    <t>КНАУФ-профиль ПС 75/50</t>
  </si>
  <si>
    <t>Шуруп 25мм</t>
  </si>
  <si>
    <t>Шуруп 35мм</t>
  </si>
  <si>
    <t>Шпаклевка КНАУФ-Фуген (Фугенфюллер)</t>
  </si>
  <si>
    <t>кг</t>
  </si>
  <si>
    <t>Лента армирующая</t>
  </si>
  <si>
    <t>Лента уплотнительная</t>
  </si>
  <si>
    <t>Плита минераловатная ROCKWOOL Лайт Баттс 50 мм</t>
  </si>
  <si>
    <t>Грунтовка глубокого проникновения</t>
  </si>
  <si>
    <t>л</t>
  </si>
  <si>
    <t xml:space="preserve">Шпатлевка "VETONIT LR+" </t>
  </si>
  <si>
    <t xml:space="preserve">Шпатлевка "UNIFLOTT" </t>
  </si>
  <si>
    <t xml:space="preserve">Шпатлевка "SHEETROCK" </t>
  </si>
  <si>
    <t>ведро 28кг</t>
  </si>
  <si>
    <t>Шлифовальная бумага KK19XW</t>
  </si>
  <si>
    <t>Клей для стеклообоев</t>
  </si>
  <si>
    <t>уп</t>
  </si>
  <si>
    <t>Грунт глубокого проникновения</t>
  </si>
  <si>
    <t>литр</t>
  </si>
  <si>
    <t>Малярный стеклохолст "паутинка"</t>
  </si>
  <si>
    <t>8,4</t>
  </si>
  <si>
    <t>8,5</t>
  </si>
  <si>
    <t>14,2</t>
  </si>
  <si>
    <t>14,3</t>
  </si>
  <si>
    <t>Окраска стен акриловой краской в 2 слоя</t>
  </si>
  <si>
    <t>Окраска оконных откосов в 2 слоя</t>
  </si>
  <si>
    <t>17,2</t>
  </si>
  <si>
    <t>Монтаж стеклянных перегородок</t>
  </si>
  <si>
    <t>18,2</t>
  </si>
  <si>
    <t>18,3</t>
  </si>
  <si>
    <t>Облицовка стен керамической плиткой</t>
  </si>
  <si>
    <t>19,2</t>
  </si>
  <si>
    <t>Обустройство дверного проема</t>
  </si>
  <si>
    <t>21,1</t>
  </si>
  <si>
    <t>21,2</t>
  </si>
  <si>
    <t>21,3</t>
  </si>
  <si>
    <t>22</t>
  </si>
  <si>
    <t>22,1</t>
  </si>
  <si>
    <t>23</t>
  </si>
  <si>
    <t>24</t>
  </si>
  <si>
    <t>Навеска картин</t>
  </si>
  <si>
    <t>25</t>
  </si>
  <si>
    <t>Сборка и монтаж кухонной мебели</t>
  </si>
  <si>
    <t>26</t>
  </si>
  <si>
    <t>26,1</t>
  </si>
  <si>
    <t>27</t>
  </si>
  <si>
    <t>Окраска 3D панели</t>
  </si>
  <si>
    <t>Монтаж 3D панели 4000х2810(h)</t>
  </si>
  <si>
    <t>Раздел: Общестроительные работы - потолки</t>
  </si>
  <si>
    <t>Демонтаж реечного потолка</t>
  </si>
  <si>
    <t>Монтаж двухуровневого потолка из ГКЛ</t>
  </si>
  <si>
    <t>Монтаж одноуровневого потолка из ГКЛ</t>
  </si>
  <si>
    <t>Подготовка потолка под окраску</t>
  </si>
  <si>
    <t>Грунтовка потолка перед окраской</t>
  </si>
  <si>
    <t>Окраска потолка акриловой краской в 2 слоя</t>
  </si>
  <si>
    <t>6,3</t>
  </si>
  <si>
    <t>6,4</t>
  </si>
  <si>
    <t>Монтаж отсечки из ГКЛ для монтажа стеклянных перегородок</t>
  </si>
  <si>
    <t>Окраска отсечек акриловой краской в 2 слоя</t>
  </si>
  <si>
    <t>Монтаж потолка "Армстронг"</t>
  </si>
  <si>
    <t>Раздел: Водоснабжение и канализация</t>
  </si>
  <si>
    <t>Демонтаж раковины</t>
  </si>
  <si>
    <t>Демонтаж бойлера</t>
  </si>
  <si>
    <t xml:space="preserve">Монтаж унитаза </t>
  </si>
  <si>
    <t>Монтаж раковины</t>
  </si>
  <si>
    <t>Монтаж смесителя</t>
  </si>
  <si>
    <t>Демонтаж унитаза</t>
  </si>
  <si>
    <t>компл.</t>
  </si>
  <si>
    <t>Трубный хомут с гайкой ф25 и резиновой профилированной прокладкой М8</t>
  </si>
  <si>
    <t>Монтаж шаровых кранов ф15</t>
  </si>
  <si>
    <t>Шаровой кран ф15</t>
  </si>
  <si>
    <t>Монтаж трубной теплоизоляции, толщиной 9 мм</t>
  </si>
  <si>
    <t>Трубная теплоизоляция, толщиной 9 мм</t>
  </si>
  <si>
    <t>Монтаж гибкой подводки, L=0,5м</t>
  </si>
  <si>
    <t>Гибкая подводка ф15</t>
  </si>
  <si>
    <t>Труба PP-H 100x2,7</t>
  </si>
  <si>
    <t>Труба PP-H 50x2,7</t>
  </si>
  <si>
    <t>Фитинги ПВХ</t>
  </si>
  <si>
    <t>Трубный хомут с гайкой 4" (106-111) и резиновой профилированной прокладкой М8</t>
  </si>
  <si>
    <t>Гидравлические испытания систем водоснабжения и канализации</t>
  </si>
  <si>
    <t>Керамогранит 502х502 Kerama Marazzi бархатный сезон</t>
  </si>
  <si>
    <t>Линолеум коммерческий</t>
  </si>
  <si>
    <t>Монтаж коммерческого линолеума</t>
  </si>
  <si>
    <t>Клей Forbo 541 для виниловых и ковровых покрытий</t>
  </si>
  <si>
    <t>ведро 10кг</t>
  </si>
  <si>
    <t>Пена монтажная</t>
  </si>
  <si>
    <t>Анкер 9х120</t>
  </si>
  <si>
    <t>3,10</t>
  </si>
  <si>
    <t>3,11</t>
  </si>
  <si>
    <t>3,12</t>
  </si>
  <si>
    <t>3,13</t>
  </si>
  <si>
    <t>4,4</t>
  </si>
  <si>
    <t>4,5</t>
  </si>
  <si>
    <t>4,6</t>
  </si>
  <si>
    <t>4,7</t>
  </si>
  <si>
    <t>4,8</t>
  </si>
  <si>
    <t>4,9</t>
  </si>
  <si>
    <t>4,10</t>
  </si>
  <si>
    <t>4,11</t>
  </si>
  <si>
    <t>4,12</t>
  </si>
  <si>
    <t>4,13</t>
  </si>
  <si>
    <t>18,4</t>
  </si>
  <si>
    <t>18,5</t>
  </si>
  <si>
    <t>КНАУФ-профиль ПП 60/27</t>
  </si>
  <si>
    <t>КНАУФ-профиль ПН 27/27</t>
  </si>
  <si>
    <t>Удлинитель профилей 60/27</t>
  </si>
  <si>
    <t>Соединитель одноуровневый 60/27</t>
  </si>
  <si>
    <t>Подвес с зажимом 60/27</t>
  </si>
  <si>
    <t>Тяга подвеса</t>
  </si>
  <si>
    <t>Анкер М8х110</t>
  </si>
  <si>
    <t>Уголок 125х8</t>
  </si>
  <si>
    <t>Швеллер 18У</t>
  </si>
  <si>
    <t>Полоса стальная</t>
  </si>
  <si>
    <t>Брусок 50х50х3000</t>
  </si>
  <si>
    <t>Саморез 4,2х5,1</t>
  </si>
  <si>
    <t>5,5</t>
  </si>
  <si>
    <t>5,6</t>
  </si>
  <si>
    <t>5,7</t>
  </si>
  <si>
    <t>5,8</t>
  </si>
  <si>
    <t>5,9</t>
  </si>
  <si>
    <t>Брус 50х50мм</t>
  </si>
  <si>
    <t>5,10</t>
  </si>
  <si>
    <t>Подготовка отсечки из ГКЛ под окраску</t>
  </si>
  <si>
    <t>6,5</t>
  </si>
  <si>
    <t>Монтаж ревизионных люков в потолок с устройством проемов</t>
  </si>
  <si>
    <t>Пристенный угол 19х24мм 3м</t>
  </si>
  <si>
    <t>Монтаж декоративного потолка с подсветкой</t>
  </si>
  <si>
    <t>Раковина IFO</t>
  </si>
  <si>
    <t>Сифон для раковины</t>
  </si>
  <si>
    <t>Смеситель для раковины ROCA</t>
  </si>
  <si>
    <t>Унитаз IFO</t>
  </si>
  <si>
    <t>12,3</t>
  </si>
  <si>
    <t>12,4</t>
  </si>
  <si>
    <t>Демонтаж смесителя</t>
  </si>
  <si>
    <t>3D панель Surf</t>
  </si>
  <si>
    <t>Погрузочно-разгрузочные работы, подъем материала</t>
  </si>
  <si>
    <t>Раздел: Вентиляция и кондиционирование</t>
  </si>
  <si>
    <t>Монтаж воздуховодов и фасонных изделий из оцинкованной стали</t>
  </si>
  <si>
    <t>Воздуховоды и фасонные изделия из оцинкованной стали</t>
  </si>
  <si>
    <t>Гайка DIN934 М6 оцинкованная</t>
  </si>
  <si>
    <t>Дроссель-клапан ф125</t>
  </si>
  <si>
    <t>Теплоизоляция воздуховодов Магнофлекс С10</t>
  </si>
  <si>
    <t>Теплоизоляция Магнофлекс С10</t>
  </si>
  <si>
    <t>Монтаж круглых диффузоров ДПУ-К ф125</t>
  </si>
  <si>
    <t>Круглый диффузор ДПУ-К ф125</t>
  </si>
  <si>
    <t>Монтаж гибкого воздуховода ф125</t>
  </si>
  <si>
    <t>уп.</t>
  </si>
  <si>
    <t>Быстроразъемные хомуты FK 125 Fast clamp</t>
  </si>
  <si>
    <t>Регулятор MTV-1/010 Controller 0..10V+</t>
  </si>
  <si>
    <t>Монтаж воздушного клапана с электроприводом</t>
  </si>
  <si>
    <t>Воздушный клапан с электроприводом ф125</t>
  </si>
  <si>
    <t>Монтаж защитного козырька для вентилятора</t>
  </si>
  <si>
    <t>Прокладка фреоновых трасс</t>
  </si>
  <si>
    <t>Труба медная ф6,35</t>
  </si>
  <si>
    <t>бухта 15м</t>
  </si>
  <si>
    <t>Труба медная ф9,52</t>
  </si>
  <si>
    <t>Припой медный 15% серебра для пайки медных труб</t>
  </si>
  <si>
    <t xml:space="preserve">Газ МАРР </t>
  </si>
  <si>
    <t>баллон</t>
  </si>
  <si>
    <t>Теплоизоляция фреоновых трасс</t>
  </si>
  <si>
    <t>Теплоизоляция "K-FLEX-ST", толщиной 9мм , ф6,35 мм</t>
  </si>
  <si>
    <t>Теплоизоляция "K-FLEX-ST", толщиной 9мм , ф9,52 мм</t>
  </si>
  <si>
    <t>Лента монтажная армированная шир.50мм</t>
  </si>
  <si>
    <t>рулон 50м</t>
  </si>
  <si>
    <t xml:space="preserve">Монтаж дренажных помп </t>
  </si>
  <si>
    <t>13,4</t>
  </si>
  <si>
    <t>13,5</t>
  </si>
  <si>
    <t>13,6</t>
  </si>
  <si>
    <t>13,7</t>
  </si>
  <si>
    <t>13,8</t>
  </si>
  <si>
    <t>Прокладка дренажных трасс</t>
  </si>
  <si>
    <t>Труба PP-R PN10 Ду25</t>
  </si>
  <si>
    <t>Фиттинги PP-R PN10</t>
  </si>
  <si>
    <t>Капиллярная трубка ф10</t>
  </si>
  <si>
    <t>бухта 50м</t>
  </si>
  <si>
    <t>Воронка HL20</t>
  </si>
  <si>
    <t>Сифон HL136.3</t>
  </si>
  <si>
    <t>Дренажная помпа для сплит-систем Mini Aqua</t>
  </si>
  <si>
    <t>Монтаж межблочного кабеля в гофре</t>
  </si>
  <si>
    <t>Кабель типа КВВГэНГ-LS 7х1.5 в гофре</t>
  </si>
  <si>
    <t>Кабель-канал Legrand 110х50мм 10429</t>
  </si>
  <si>
    <t>Сплит-система GC/GU-EAF09HRN1</t>
  </si>
  <si>
    <t>Сплит-система GC/GU-EAF12HRN1</t>
  </si>
  <si>
    <t>Раздел: Проектные работы</t>
  </si>
  <si>
    <t>Рабочий проект по электрооборудованию и электроосвещению</t>
  </si>
  <si>
    <t>Оклейка стен стеклохолстом</t>
  </si>
  <si>
    <t>Подготовка стен под оклейку стеклохолста</t>
  </si>
  <si>
    <t>Подготовка стен, оклеенных стеклохолстом, под окраску</t>
  </si>
  <si>
    <t>Подготовка оконных откосов под окраску</t>
  </si>
  <si>
    <t>Двери межкомнатные шпонированные 900х2000 с фурнитурой в комплекте</t>
  </si>
  <si>
    <t>Двери межкомнатные пустотелые ламинированные 700х2000 с фурнитурой в комплекте</t>
  </si>
  <si>
    <t>Краска акриловая BeckerPlast7 колерованная</t>
  </si>
  <si>
    <t>Краска акриловая BeckerPlast7 белая</t>
  </si>
  <si>
    <t>Демонтаж потолка " Армстронг" (с сохранением)</t>
  </si>
  <si>
    <t>Подготовка потолка под оклейку стеклохолстом</t>
  </si>
  <si>
    <t>Оклейка потолка стеклохолстом</t>
  </si>
  <si>
    <t>Сервисный люк под окраску 300х300</t>
  </si>
  <si>
    <t>Монтаж вентилятора, в комплекте с частотным регулятором</t>
  </si>
  <si>
    <t>Вентилятор Systemair K 125 EC</t>
  </si>
  <si>
    <t>смена</t>
  </si>
  <si>
    <t>Аренда автовышки</t>
  </si>
  <si>
    <t>Монтаж резервного источника питания</t>
  </si>
  <si>
    <t>Тестирование СКС</t>
  </si>
  <si>
    <t>Электроизмерительные работы с отчетом лаборатории</t>
  </si>
  <si>
    <t>Пробивка отверстий в кирпичной стене ф160</t>
  </si>
  <si>
    <t>Кронштейны для монтажа сплит-систем</t>
  </si>
  <si>
    <t>Защитный козырек для вентилятора</t>
  </si>
  <si>
    <t>Защитный козырек для сплит-системы</t>
  </si>
  <si>
    <t>Монтаж сплит-систем в комплекте с кронштейнами и козырьками</t>
  </si>
  <si>
    <t>Прокладка жесткой трубы ПВХ ф20 и ф32 и фитингов</t>
  </si>
  <si>
    <t>Крепеж-клипса универсальная для трубы 20мм</t>
  </si>
  <si>
    <t>Фитинги и крепеж для трубы ПВХ</t>
  </si>
  <si>
    <t>Розетки 220В Efapel (Белая) 45132 S</t>
  </si>
  <si>
    <t>Розетки 220В Efapel (Красная) 45136 S</t>
  </si>
  <si>
    <t>Розетки 220В Legrand влагозащищенная с крышкой 77219</t>
  </si>
  <si>
    <t>Монтаж новых светильников</t>
  </si>
  <si>
    <t>Обратный монтаж ранее демонтированных светильников 600х600мм растровых</t>
  </si>
  <si>
    <t>Сетильник 600х600мм растровый, в компл. лампы</t>
  </si>
  <si>
    <t xml:space="preserve">Светильник 600х600мм с матовым стеклом, в компл. лампы </t>
  </si>
  <si>
    <t>Светильник Technica A8044 PL 230х230мм</t>
  </si>
  <si>
    <t>2,4</t>
  </si>
  <si>
    <t>2,5</t>
  </si>
  <si>
    <t>2,6</t>
  </si>
  <si>
    <t>2,7</t>
  </si>
  <si>
    <t>2,8</t>
  </si>
  <si>
    <t>2,9</t>
  </si>
  <si>
    <t>Электромагнитный магнитный замок накладной</t>
  </si>
  <si>
    <t>Раздел: Система IP-видеонаблюдения</t>
  </si>
  <si>
    <t>Дверь 800х2050 мм – остекленная в алюминиевой раме, двойной витраж , в комплекте с дверной коробкой и фурнитурой, цвет каркаса - серый металлик</t>
  </si>
  <si>
    <t>Керамическая плитка Kerama marazzi Бархатный сезон 250х400 6191</t>
  </si>
  <si>
    <t>Керамическая плитка Kerama marazzi Бархатный сезон 250х400 6186</t>
  </si>
  <si>
    <t>Керамический бордюр Kerama marazzi Бархатный сезон 250х77 6191</t>
  </si>
  <si>
    <t>Декоративный подвесной потолок с подсветкой</t>
  </si>
  <si>
    <t>Гибкий воздуховод Aludec ф125</t>
  </si>
  <si>
    <t xml:space="preserve">Кабель канал 100х50 </t>
  </si>
  <si>
    <t xml:space="preserve">Монтаж труб PP-H </t>
  </si>
  <si>
    <t>Люк ELECTRAPLAN KD0 Q2SR5 7011</t>
  </si>
  <si>
    <t xml:space="preserve">Монтаж кабель канала 100х50 </t>
  </si>
  <si>
    <t>ремонт офиса</t>
  </si>
  <si>
    <t>Монтаж вертикальных тканевых жалюзи</t>
  </si>
  <si>
    <t>Жалюзи оконные вертикальные тканевые</t>
  </si>
  <si>
    <t xml:space="preserve">Ламинат 33 класс </t>
  </si>
  <si>
    <t>Монтаж межкомнатных дверей</t>
  </si>
  <si>
    <t>Ремонт и окраска переносимой двери второго выхода</t>
  </si>
  <si>
    <t>Шпатлевка по дереву</t>
  </si>
  <si>
    <t>емкость 0,5кг</t>
  </si>
  <si>
    <t>Краска для окон и дверей износостойкая</t>
  </si>
  <si>
    <t>банка 0,75л</t>
  </si>
  <si>
    <t>Бумага наждачная шлифовальная №4</t>
  </si>
  <si>
    <t>рулон 50м2</t>
  </si>
  <si>
    <t>28</t>
  </si>
  <si>
    <t>28,1</t>
  </si>
  <si>
    <t>Сборка и монтаж гардеробного шкафа-купе</t>
  </si>
  <si>
    <t>Шкаф-купе встроенный 4000х2800 (1-дверь зеркальная,3 - двери матовое стекло)</t>
  </si>
  <si>
    <t>27,1</t>
  </si>
  <si>
    <t>Монтаж декоративных решеток на радиаторы отопления (13 шт предоставляются Заказчиком)</t>
  </si>
  <si>
    <t xml:space="preserve">Экран для радиаторов </t>
  </si>
  <si>
    <t>Керамогранит 600х600 Italon Forever Oro</t>
  </si>
  <si>
    <t>Керамогранит 600х600  Italon Forever Sabia</t>
  </si>
  <si>
    <t>Керамическая плитка 600х300 Italon Forever Brick Sabia</t>
  </si>
  <si>
    <t>Стеклянная перегородка высотой 2500 с матированием на алюминиевом каркасе, цвет каркаса - серый металлик</t>
  </si>
  <si>
    <t>Утверждаю:</t>
  </si>
  <si>
    <t>Согласовано:</t>
  </si>
  <si>
    <t>Смета</t>
  </si>
  <si>
    <t>Стоимость работы:</t>
  </si>
  <si>
    <t>Стоимость материалов:</t>
  </si>
  <si>
    <t>Ед. изм.</t>
  </si>
  <si>
    <t>смета</t>
  </si>
  <si>
    <t>6-графка (книжная)</t>
  </si>
  <si>
    <t>в т.ч. стоимость материалов и машин:</t>
  </si>
  <si>
    <t>16,4</t>
  </si>
  <si>
    <t>Приложение № 1</t>
  </si>
  <si>
    <t>Покраска воздуховодов из оцинкованной стали желтой краской</t>
  </si>
  <si>
    <t>Грунт по оцинкованному металлу Rostex Super</t>
  </si>
  <si>
    <t>Краска по оцинкованному металлу, желтая</t>
  </si>
  <si>
    <t>Монтаж клапана воздушного канализационного ф100</t>
  </si>
  <si>
    <t>Клапан воздушный канализационный ф100</t>
  </si>
  <si>
    <t>Шумоглушитель ГТК1-1 ф125</t>
  </si>
  <si>
    <t>Лента гидроизоляционная Litokol</t>
  </si>
  <si>
    <t>Устройство обмазочной гидроизоляции в санузлах с саводом на стены 150мм</t>
  </si>
  <si>
    <t>Мастика влагостойкая Гидротекс-У</t>
  </si>
  <si>
    <t>ведро 8кг</t>
  </si>
  <si>
    <t>9,12</t>
  </si>
  <si>
    <t>КНАУФ-лист (ГКЛВ)</t>
  </si>
  <si>
    <t>9,13</t>
  </si>
  <si>
    <t>КНАУФ-лист (ГКЛО)</t>
  </si>
  <si>
    <t>15,2</t>
  </si>
  <si>
    <t>15,3</t>
  </si>
  <si>
    <t>15,4</t>
  </si>
  <si>
    <t>19,3</t>
  </si>
  <si>
    <t>19,4</t>
  </si>
  <si>
    <t>19,5</t>
  </si>
  <si>
    <t>19,6</t>
  </si>
  <si>
    <t>21,4</t>
  </si>
  <si>
    <t>22,2</t>
  </si>
  <si>
    <t>22,3</t>
  </si>
  <si>
    <t>23,1</t>
  </si>
  <si>
    <t>29</t>
  </si>
  <si>
    <t>29,1</t>
  </si>
  <si>
    <t>10,5</t>
  </si>
  <si>
    <t>10,6</t>
  </si>
  <si>
    <t>10,7</t>
  </si>
  <si>
    <t>10,8</t>
  </si>
  <si>
    <t>10,9</t>
  </si>
  <si>
    <t>10,10</t>
  </si>
  <si>
    <t>10,11</t>
  </si>
  <si>
    <t>10,12</t>
  </si>
  <si>
    <t>Обшивка стен ГКЛ с утеплением</t>
  </si>
  <si>
    <t>9,14</t>
  </si>
  <si>
    <t>9,15</t>
  </si>
  <si>
    <t>КНАУФ-профиль ПН 100/40</t>
  </si>
  <si>
    <t>КНАУФ-профиль ПС 100/50</t>
  </si>
  <si>
    <t>КНАУФ-профиль ПН 28/27</t>
  </si>
  <si>
    <t>Подвес прямой 60/27</t>
  </si>
  <si>
    <t>Утеплитель Rokwool Лайт Баттс</t>
  </si>
  <si>
    <t>Бра ( в санузле) Клавиатур</t>
  </si>
  <si>
    <t>Хомуты для крепления воздуховодов ф125</t>
  </si>
  <si>
    <t>Теплоизоляция минвата, толщиной 50мм</t>
  </si>
  <si>
    <t xml:space="preserve">Уголок 50х50 </t>
  </si>
  <si>
    <t>Электроды</t>
  </si>
  <si>
    <t>Анкер ф10х150</t>
  </si>
  <si>
    <t>Монтаж труб Rehau rautitan flex 20x2,8 мм</t>
  </si>
  <si>
    <t>Труба Rehau rautitan flex 20x2,8 мм</t>
  </si>
  <si>
    <t>Фитинги Rehau rautitan</t>
  </si>
  <si>
    <t>Монтаж коллектора на 6 подключений</t>
  </si>
  <si>
    <t>Коллектора на 6 подключений</t>
  </si>
  <si>
    <t>Монтаж пожарного шкафа</t>
  </si>
  <si>
    <t>Шкаф пожарный ШПК-315ВЗК (встраиваемый закрытый красный)</t>
  </si>
  <si>
    <t>Огнетушитель порошковый ОП-4 (А,В,С,Е)</t>
  </si>
  <si>
    <t>укав для пожарной техники с головкой и стволом</t>
  </si>
  <si>
    <t>Промывка канализации хим. составом</t>
  </si>
  <si>
    <t>Средство для промывки канализации</t>
  </si>
  <si>
    <t>Пена монтажная противопожарная</t>
  </si>
  <si>
    <t>Трубный хомут с гайкой 3/4" (23-28) и резиновой прокладкой М8</t>
  </si>
  <si>
    <t>30</t>
  </si>
  <si>
    <t>30,1</t>
  </si>
  <si>
    <t>31</t>
  </si>
  <si>
    <t>31,1</t>
  </si>
  <si>
    <t>Монтаж доводчиков на двери</t>
  </si>
  <si>
    <t>Доводчик дверной ABLOY DC</t>
  </si>
  <si>
    <t>Монтаж ограничителей дверей</t>
  </si>
  <si>
    <t>Ограничитель для стеклянных дверей в гостевом с/у и серверной</t>
  </si>
  <si>
    <t>Частичный ремонт основания пола не более 10%</t>
  </si>
  <si>
    <t>Наливной пол Основит</t>
  </si>
  <si>
    <t>мешок 20кг</t>
  </si>
  <si>
    <t>5,11</t>
  </si>
  <si>
    <t>Утеплитель Rokwool Лайт Баттс 100мм</t>
  </si>
  <si>
    <t>Герметик силиконовый</t>
  </si>
  <si>
    <t>Трубный хомут с гайкой 6/4" (47-52) и резиновой прокладкой М8</t>
  </si>
  <si>
    <t>Монтаж сварной конструкции под вентилятор для установки его на кровле</t>
  </si>
  <si>
    <t>Модуль SIP2-1K-M45-45 Hyperline</t>
  </si>
  <si>
    <t>Mitsubishi Electric MS-GF35VA/MU-GF35VA с комплектом зимнего пуска</t>
  </si>
  <si>
    <t>Смета № 1</t>
  </si>
  <si>
    <t>ООО СК "Подрядчик"</t>
  </si>
  <si>
    <t>ЗАО "Заказчик"</t>
  </si>
  <si>
    <t>Генеральный директор ЗАО "Заказчик"</t>
  </si>
  <si>
    <t>Генеральный директор ООО СК "Подрядчик"</t>
  </si>
  <si>
    <t xml:space="preserve">                                                 / Иванов И.И. /</t>
  </si>
  <si>
    <t xml:space="preserve">                                                 / Горбунков С.С. /</t>
  </si>
  <si>
    <t>Составил: ___________________________________ / ______________________________________ /</t>
  </si>
  <si>
    <t>Проверил: ___________________________________ / ______________________________________ /</t>
  </si>
  <si>
    <t>4.4.7.32</t>
  </si>
  <si>
    <t>Инвестор:</t>
  </si>
  <si>
    <t>Заказчик:</t>
  </si>
  <si>
    <t>Подрядчик:</t>
  </si>
  <si>
    <t>Стройка:</t>
  </si>
  <si>
    <t>Объект:</t>
  </si>
  <si>
    <t>Номер</t>
  </si>
  <si>
    <t>по порядку</t>
  </si>
  <si>
    <t>по смете</t>
  </si>
  <si>
    <t>организация, адрес, телефон, факс</t>
  </si>
  <si>
    <t>наименование, адрес</t>
  </si>
  <si>
    <t xml:space="preserve">                                                                                                                            наименование</t>
  </si>
  <si>
    <t>АКТ</t>
  </si>
  <si>
    <t>О ПРИЁМКЕ ВЫПОЛНЕННЫХ РАБОТ</t>
  </si>
  <si>
    <t>Наименование работ</t>
  </si>
  <si>
    <t>Номер документа</t>
  </si>
  <si>
    <t xml:space="preserve">Сметная (договорная) стоимость в соответствии с договором подряда (субподряда) </t>
  </si>
  <si>
    <t>Номер единичной расценки</t>
  </si>
  <si>
    <t>Дата составления</t>
  </si>
  <si>
    <t>Унифицированная форма № КС- 2</t>
  </si>
  <si>
    <t>Утверждена постановлением Госкомстата России</t>
  </si>
  <si>
    <t>от 11.11.99 № 100</t>
  </si>
  <si>
    <t>Договор подряда (контракт)</t>
  </si>
  <si>
    <t>руб.</t>
  </si>
  <si>
    <t>Выполнено работ</t>
  </si>
  <si>
    <t>Количество</t>
  </si>
  <si>
    <t>Форма по ОКУД</t>
  </si>
  <si>
    <t>по ОКПО</t>
  </si>
  <si>
    <t>Вид деятельности по ОКВД</t>
  </si>
  <si>
    <t>номер</t>
  </si>
  <si>
    <t>дата</t>
  </si>
  <si>
    <t>Вид операции</t>
  </si>
  <si>
    <t>Отчётный период</t>
  </si>
  <si>
    <t>с</t>
  </si>
  <si>
    <t>Цена за единицу, руб.</t>
  </si>
  <si>
    <t>Код</t>
  </si>
  <si>
    <t>0322005</t>
  </si>
  <si>
    <t>по</t>
  </si>
  <si>
    <t>Стоимость, руб.</t>
  </si>
  <si>
    <t>КС-2</t>
  </si>
  <si>
    <t>Всего по Акту:</t>
  </si>
  <si>
    <t>Сдал:</t>
  </si>
  <si>
    <t>Принял:</t>
  </si>
  <si>
    <t>23232321</t>
  </si>
  <si>
    <t>21312312</t>
  </si>
  <si>
    <t>45.2</t>
  </si>
  <si>
    <t>ЗАО "Заказчик", г. Москва, ул. Самая длинная, д.54, (495) 123-45-67</t>
  </si>
  <si>
    <t>ООО СК "Подрядчик", 123456, г.Москва, ул. Самая широкая, д.2, стр.5, оф.12, (495) 555-55-55</t>
  </si>
  <si>
    <t>Генеральный директор ООО СК "Подрядчик" __________________________ / Горбунков С.С. /</t>
  </si>
  <si>
    <t>Генеральный директор ЗАО "Заказчик" __________________________ / Иванов И.И. /</t>
  </si>
  <si>
    <t>Дополнительные работы по улучшению звукоизоляции стеклянных перегородок в переговорных комнатах</t>
  </si>
  <si>
    <t xml:space="preserve">Офисная перегородка "DIEMA", высотой 2500 мм, алюминиевый каркас окрашенный по шкале RAL </t>
  </si>
  <si>
    <t>на ремонт офиса</t>
  </si>
  <si>
    <t>08.12.2014                            м.п.</t>
  </si>
  <si>
    <t>к Договору № 2 от 08.12.2014г.</t>
  </si>
  <si>
    <t>составлена в уровне текущих цен на Декабрь 2014г.</t>
  </si>
  <si>
    <t>6c3d006a-1418-40ab-9543-b00ad670be6b</t>
  </si>
  <si>
    <t>da0cb440-082b-489d-a71b-358320e9dc50</t>
  </si>
  <si>
    <t>8710ec5f-225d-42ea-8685-2838249139b0</t>
  </si>
  <si>
    <t>c643510a-2cbe-45b2-9f46-96c68a22f949</t>
  </si>
  <si>
    <t>81e1a3b5-1bba-46c6-b00c-745af5d737e9</t>
  </si>
  <si>
    <t>6fa7097e-3720-4d02-9e95-de1b25489271</t>
  </si>
  <si>
    <t>8a883f59-74e6-4def-8976-b8f8e99bbabc</t>
  </si>
  <si>
    <t>411f61a0-f931-40e4-8acf-4a67b72b58d4</t>
  </si>
  <si>
    <t>25f4cb4c-d8db-4707-8be6-a6ed774f8623</t>
  </si>
  <si>
    <t>a02c64d6-27d9-4c2f-93a7-f3405b5e10e4</t>
  </si>
  <si>
    <t>6ab47418-1b0f-45e8-8aa0-f0839236a12f</t>
  </si>
  <si>
    <t>6d5cfe12-4219-492d-83aa-dde324c7d136</t>
  </si>
  <si>
    <t>3c7c8a61-91c3-492f-bf56-8d6abd5b1c80</t>
  </si>
  <si>
    <t>a1d83e58-13ba-4566-8d0b-36d76d52ecb6</t>
  </si>
  <si>
    <t>ca24e36a-59c5-477a-9448-f0ec5c7be148</t>
  </si>
  <si>
    <t>3880cdf4-85bc-4dcd-9d97-99ca46615256</t>
  </si>
  <si>
    <t>588d0f6b-3504-4ac0-b2d5-8d1fffe1feef</t>
  </si>
  <si>
    <t>4eaf5fdc-180d-4ac0-bef8-27a7da47905d</t>
  </si>
  <si>
    <t>6d6ac7c8-5d56-4f56-8f50-6fc85450e41f</t>
  </si>
  <si>
    <t>c636b67e-3011-483a-ba5c-f91d3a0b699c</t>
  </si>
  <si>
    <t>654e58a7-b418-4f51-8b31-8d0a1d470e0f</t>
  </si>
  <si>
    <t>ab110691-08fe-4ca1-b7f8-49dc6e9c9cda</t>
  </si>
  <si>
    <t>e23412ed-2676-4dfe-a5ac-246360fc2565</t>
  </si>
  <si>
    <t>05fa5a35-f103-4f70-9161-c6e651e386b9</t>
  </si>
  <si>
    <t>9498eb6d-9b72-49cb-8c3a-428310bd6d3b</t>
  </si>
  <si>
    <t>ce01294e-2e66-48a2-9524-b3548a47b6d2</t>
  </si>
  <si>
    <t>b14839d9-7783-4373-8243-d94f2944bf27</t>
  </si>
  <si>
    <t>1f1ce723-5dac-48f6-9d6b-bce66a25f1da</t>
  </si>
  <si>
    <t>8deb79af-2d94-4383-8d2b-f01680614012</t>
  </si>
  <si>
    <t>93caf7df-b736-4108-9e81-fd8ccb180611</t>
  </si>
  <si>
    <t>9f6e486d-46d7-43a6-9d3d-a9c9561afb3e</t>
  </si>
  <si>
    <t>ee665192-1c8b-468b-8184-711b79c74215</t>
  </si>
  <si>
    <t>01ba5cd0-caf6-42e4-878f-a70c89c09cdc</t>
  </si>
  <si>
    <t>a59f81c3-3e02-425e-ae79-f3b6132f87c1</t>
  </si>
  <si>
    <t>81ce8447-2e53-4fc3-854b-c1ab31d1d38e</t>
  </si>
  <si>
    <t>0e62971e-76a2-4dd2-b905-89a78221eb52</t>
  </si>
  <si>
    <t>734e4061-9686-4b13-97b7-698e5c0f0af6</t>
  </si>
  <si>
    <t>ed7b9c5b-aeed-4323-b588-25f6162e8446</t>
  </si>
  <si>
    <t>84c12ac2-2e6d-4345-86ae-31990c931655</t>
  </si>
  <si>
    <t>ce0e5151-23f1-4a46-8808-b3a75beadc01</t>
  </si>
  <si>
    <t>537e6465-4f62-43e3-890b-cebaf2d5e56b</t>
  </si>
  <si>
    <t>bbaa25b9-ad89-40fa-9787-6a9f3086d0b8</t>
  </si>
  <si>
    <t>6df3b133-7cda-4d6a-81b3-a1be60d3487f</t>
  </si>
  <si>
    <t>79c37d9e-51ce-49cd-a4c8-e6a484f868d0</t>
  </si>
  <si>
    <t>bbaaf0a4-8eed-4381-a615-333341786108</t>
  </si>
  <si>
    <t>c64c28f8-2e4a-4bf5-a64b-bcca067f4d5c</t>
  </si>
  <si>
    <t>2a3026c6-c79e-47fc-9bac-b6fe13448855</t>
  </si>
  <si>
    <t>2a02025b-bae7-4335-a891-65da889e6c6e</t>
  </si>
  <si>
    <t>56256a31-2f62-4275-8414-d4a1c085b234</t>
  </si>
  <si>
    <t>0f30d37b-5aff-4667-a463-5bbaad8fde35</t>
  </si>
  <si>
    <t>3b33d16d-67c9-4d17-866a-c6f52383fed6</t>
  </si>
  <si>
    <t>973bbee3-698a-4a46-ae77-6fd8de8273c7</t>
  </si>
  <si>
    <t>426f0e6d-8245-4655-b7a0-979475356ac8</t>
  </si>
  <si>
    <t>e15b061a-d3b4-40ba-a165-f00389a37865</t>
  </si>
  <si>
    <t>8e1769cf-7377-4323-bd1b-2aae5c5f4f3b</t>
  </si>
  <si>
    <t>626c58f3-f374-46b2-bc19-2d95e0f01d93</t>
  </si>
  <si>
    <t>d103907f-a0a7-4243-818e-22dfe3bf4da9</t>
  </si>
  <si>
    <t>d0aef56b-0627-4d69-a444-44bcdf2d2400</t>
  </si>
  <si>
    <t>83fb257e-fbac-41fa-8977-1661cf18a52e</t>
  </si>
  <si>
    <t>b2c7dfe9-c5e0-464e-bf88-777afd70486e</t>
  </si>
  <si>
    <t>0da951ef-2dda-45cb-81a3-224be8844a55</t>
  </si>
  <si>
    <t>b4e37050-2d14-420c-923d-819830cd39a9</t>
  </si>
  <si>
    <t>be37bdb4-3265-41bb-89a4-68884efe8598</t>
  </si>
  <si>
    <t>5387a724-1815-44f4-b7ff-92743a07e7b1</t>
  </si>
  <si>
    <t>706ed9bd-defd-42e0-9ea7-ac2b106a1bfb</t>
  </si>
  <si>
    <t>2059a99c-625d-4f5b-af3b-a6121f5e5cf1</t>
  </si>
  <si>
    <t>4666fc2f-1805-4db2-89e8-e6ca9b463283</t>
  </si>
  <si>
    <t>83c93e5c-0280-4f24-8d4e-23566a60da04</t>
  </si>
  <si>
    <t>15effcc1-8629-4b79-b6b2-ced0ee7bca27</t>
  </si>
  <si>
    <t>24984b9b-726f-41eb-9a83-4b007b3b71c2</t>
  </si>
  <si>
    <t>17355419-8c72-43ad-8f13-6a72fc25d2a5</t>
  </si>
  <si>
    <t>6ed22f83-4a40-4486-88f8-0044f2b89e8c</t>
  </si>
  <si>
    <t>1f7f1b73-7277-48cc-8d98-2bdd8ac87e23</t>
  </si>
  <si>
    <t>9cfbc5e5-2e2a-41dc-9382-f362fedede78</t>
  </si>
  <si>
    <t>0d5fbd28-0ede-4c18-a155-90038afca117</t>
  </si>
  <si>
    <t>7df4dfad-cad6-4db5-ac59-8b88c5df9380</t>
  </si>
  <si>
    <t>1ffa523d-d7ff-4458-bc1c-6d1fbce51805</t>
  </si>
  <si>
    <t>96bb52b4-7e12-4fc1-a0f4-a034ead972fb</t>
  </si>
  <si>
    <t>eebc157b-7d66-4360-897b-03b6a6735619</t>
  </si>
  <si>
    <t>06b7d61d-78d1-4603-87d2-c5e54ee3e4ab</t>
  </si>
  <si>
    <t>89735600-0f39-4a5a-a434-7576314d596d</t>
  </si>
  <si>
    <t>ac972ca8-71fa-4391-9eda-ace919008959</t>
  </si>
  <si>
    <t>c19f2b62-5b8f-4d78-8323-d04b6ef7b4a0</t>
  </si>
  <si>
    <t>e1252ca4-b545-4d94-b556-96ee907f8ff9</t>
  </si>
  <si>
    <t>2976a46d-0f89-4439-bdb3-3a04378d2e62</t>
  </si>
  <si>
    <t>0474cafc-bab6-4f07-a2a5-53e0a6a178e3</t>
  </si>
  <si>
    <t>ca02ee2b-1436-4688-9d64-8349995b718e</t>
  </si>
  <si>
    <t>82d00332-4f62-46be-a180-9ce5adeb6abf</t>
  </si>
  <si>
    <t>26ab4ab0-67cf-4ce7-9a59-40bea02950bf</t>
  </si>
  <si>
    <t>67f895d5-e72a-4b85-8a64-c187ea64b6b5</t>
  </si>
  <si>
    <t>36176a17-55e3-4640-9519-95ef389556ff</t>
  </si>
  <si>
    <t>7ca0e3ad-8730-46eb-99a4-20f683c584c2</t>
  </si>
  <si>
    <t>bc625d59-34bb-4083-820c-f3d689e09c23</t>
  </si>
  <si>
    <t>30952997-6198-411b-aa28-035bd5301b67</t>
  </si>
  <si>
    <t>54a95db5-e129-4193-96d9-b413b70aa24e</t>
  </si>
  <si>
    <t>9e9e926d-9978-476a-9d48-03c116fc79cb</t>
  </si>
  <si>
    <t>f5c021d8-7173-40f8-82f4-0d2ae763cba9</t>
  </si>
  <si>
    <t>09dddabf-f98b-43cc-9b04-c05f4eb962fe</t>
  </si>
  <si>
    <t>3227e721-5c21-43b2-a467-6d24df71cfe4</t>
  </si>
  <si>
    <t>da1f8826-9361-43c9-92c7-a140a617c848</t>
  </si>
  <si>
    <t>dc723773-3353-4b1d-a636-d6886f45dda0</t>
  </si>
  <si>
    <t>46d5121f-e6be-43a7-b08c-94f4385d064e</t>
  </si>
  <si>
    <t>ec74a3c2-03ca-4847-936f-63d76041602e</t>
  </si>
  <si>
    <t>3c7332e3-a08e-4c6e-820f-4ba47ff59da8</t>
  </si>
  <si>
    <t>b46c3322-fa6e-404f-8805-034b0ce32256</t>
  </si>
  <si>
    <t>0ff9da1e-1ec3-46b6-a9d8-677deae6bd16</t>
  </si>
  <si>
    <t>ff1af694-6188-41ce-ad36-da7515b2ecb5</t>
  </si>
  <si>
    <t>53d09b39-2d74-4092-8500-fb6932432b53</t>
  </si>
  <si>
    <t>0afd17cc-d3b7-4972-988d-bc8dead39b93</t>
  </si>
  <si>
    <t>f03c599b-a825-4d1b-84ff-62a042c2e8e8</t>
  </si>
  <si>
    <t>eb8905fe-71e7-4331-ba8f-385055b9ebf8</t>
  </si>
  <si>
    <t>d05edc77-f47a-4360-a524-b5a3ef6b2b00</t>
  </si>
  <si>
    <t>c89a466c-f346-4bff-8ae5-d49b00bb1df9</t>
  </si>
  <si>
    <t>32ab6a55-93c2-4e58-8fa3-03d0a50a0cbb</t>
  </si>
  <si>
    <t>ffb43bf9-efe0-41fd-8bf9-94b2f5ebe678</t>
  </si>
  <si>
    <t>937cd099-d06d-484a-86f4-9f902727adf2</t>
  </si>
  <si>
    <t>69b13ab3-9ab8-4cab-a503-351339c4372c</t>
  </si>
  <si>
    <t>cf115fd6-9321-49eb-b7c1-0213fb301cd1</t>
  </si>
  <si>
    <t>265c9c90-727a-4875-8462-59929979415b</t>
  </si>
  <si>
    <t>65cce9ad-a70e-4a6e-bb9c-216d8d2243d0</t>
  </si>
  <si>
    <t>c2c419a2-5372-4d26-9199-0cc2ed94f15c</t>
  </si>
  <si>
    <t>abe6891c-cb7d-4c7f-bfd1-e37283dbbc45</t>
  </si>
  <si>
    <t>f262be1c-0a46-46b1-beb6-85b735997307</t>
  </si>
  <si>
    <t>43e46e6d-5dd4-49a0-b8fb-0fb9d216d8cb</t>
  </si>
  <si>
    <t>d7069e6d-dedb-44bc-92c1-e79c58e86ec0</t>
  </si>
  <si>
    <t>079bf0ac-5579-4e45-85b3-a2571fc9db23</t>
  </si>
  <si>
    <t>08aa22d4-d9cf-4795-aefd-693e837e196c</t>
  </si>
  <si>
    <t>4b419106-836e-4b2d-baf2-67ed04816809</t>
  </si>
  <si>
    <t>35221459-afee-43eb-a8b7-9450d6860b3f</t>
  </si>
  <si>
    <t>4805a7fc-4474-45a9-82e8-41f7792f0501</t>
  </si>
  <si>
    <t>5ef5f67e-c039-43e2-a0d4-a9346d75b9f6</t>
  </si>
  <si>
    <t>a15289a2-cb52-43ec-a6fc-982e83b6a013</t>
  </si>
  <si>
    <t>2fa88c58-142a-4e2d-a451-651c428708d2</t>
  </si>
  <si>
    <t>701423be-a4b5-4c04-b7c1-bcb3d0ccd2c3</t>
  </si>
  <si>
    <t>a5f748b2-c629-4ff3-8525-e34a87c1799f</t>
  </si>
  <si>
    <t>bc575a60-2ba3-414f-bc19-74b8e17d73c1</t>
  </si>
  <si>
    <t>bd3c09fb-45ca-4659-9930-7356b4542cf5</t>
  </si>
  <si>
    <t>63cac4c0-752a-4917-8538-ed61e49b25ac</t>
  </si>
  <si>
    <t>6be3b845-6835-4734-85e7-c360c5883748</t>
  </si>
  <si>
    <t>6eabeda7-4dbc-488f-bbf7-caefbd657aad</t>
  </si>
  <si>
    <t>e953a0b9-d06b-4cd7-aab7-08ba9c94eda9</t>
  </si>
  <si>
    <t>b2be009f-846e-4f02-9eee-900c140cc1da</t>
  </si>
  <si>
    <t>e6bf787a-7063-4d0a-a889-ff7485db8fb6</t>
  </si>
  <si>
    <t>9ca580bd-b6b1-4825-b3dc-85d2e6bbaa46</t>
  </si>
  <si>
    <t>36a70a34-2d46-4b82-8eae-c5f34cfa8d20</t>
  </si>
  <si>
    <t>f6d8775b-09e7-4a88-98a3-5e9db31e78c0</t>
  </si>
  <si>
    <t>c6345826-b76b-4be0-963c-391fa08c0b59</t>
  </si>
  <si>
    <t>84cf8d12-c453-4a26-ad6d-b10ef6bf436d</t>
  </si>
  <si>
    <t>ba3236ad-a610-403d-a5b2-e0dbe3413233</t>
  </si>
  <si>
    <t>1ed01a0d-f2a0-4573-a955-3248edcd9d9d</t>
  </si>
  <si>
    <t>eac33d72-3421-47d4-9772-b62e050cd149</t>
  </si>
  <si>
    <t>b975cb6d-1682-4d21-a054-a2e6a8e9ef74</t>
  </si>
  <si>
    <t>0ec3a468-6742-4615-9683-f19d55c005c3</t>
  </si>
  <si>
    <t>28539618-9453-4cfa-81f4-6341d06da026</t>
  </si>
  <si>
    <t>2fcdce3d-5ffc-4e00-af52-c477ff35ad33</t>
  </si>
  <si>
    <t>84de72a5-0ad3-4ed2-86e2-25554035437f</t>
  </si>
  <si>
    <t>d83964fb-6636-4ebc-a2a1-09661ac5cfe8</t>
  </si>
  <si>
    <t>ae3acfbd-c0e9-424d-9e07-8f705dbc9ee7</t>
  </si>
  <si>
    <t>c4129328-d679-4df1-a391-97ae5753c22f</t>
  </si>
  <si>
    <t>9149627c-9952-42f1-a6fe-982a338800ac</t>
  </si>
  <si>
    <t>40a4aa4e-431e-4c81-a953-9f4b9b58ef7a</t>
  </si>
  <si>
    <t>c0844c6d-95c5-4f35-8149-fd75aaf3a83a</t>
  </si>
  <si>
    <t>d9adbedc-4a79-4447-a330-75cb888f061d</t>
  </si>
  <si>
    <t>bb991f98-acd7-4c9a-a5bb-602eff198ef6</t>
  </si>
  <si>
    <t>82ab8719-f289-4c92-84dd-8cb02cacb96c</t>
  </si>
  <si>
    <t>ed057247-a910-4e4a-b519-e295bcfc3941</t>
  </si>
  <si>
    <t>6b1cd635-de47-4c32-8a8f-c87f45b62e48</t>
  </si>
  <si>
    <t>d3a6a44a-f315-467b-ae27-f80051c825ef</t>
  </si>
  <si>
    <t>ad925890-f73e-4314-adcc-fd237b98816a</t>
  </si>
  <si>
    <t>1ab4c5db-b04c-4167-86b5-bcd843220e9f</t>
  </si>
  <si>
    <t>d0be4e10-6a43-4379-8e68-188a4ec319f5</t>
  </si>
  <si>
    <t>a436564c-0d57-4525-b2e4-50312dc50498</t>
  </si>
  <si>
    <t>dfc9f173-6831-4e2d-b24f-806ebb1421c5</t>
  </si>
  <si>
    <t>a6fbf2e6-7ddc-41a3-ad3b-95fe7a6c08e1</t>
  </si>
  <si>
    <t>50d67339-ea65-4a7a-9e97-4faf73578581</t>
  </si>
  <si>
    <t>43ed4b76-b64e-490b-97b2-f62da6738633</t>
  </si>
  <si>
    <t>2fd1ef75-3baf-430b-ae6e-64bf4a05fa3e</t>
  </si>
  <si>
    <t>a71d3c4a-d4dd-445b-a509-2259a9b0a198</t>
  </si>
  <si>
    <t>d5772f5b-fee5-42a4-a894-35a3f157f313</t>
  </si>
  <si>
    <t>27055de9-8916-40aa-aa6d-065468881011</t>
  </si>
  <si>
    <t>c59af702-fc60-4a67-b3cb-be6b909d26a1</t>
  </si>
  <si>
    <t>496cc3f7-908c-49fe-b5f8-502053a9258d</t>
  </si>
  <si>
    <t>1c8d199c-7526-46f6-a9ad-9e0c0d4c2cec</t>
  </si>
  <si>
    <t>bef9b3b0-68c6-4a27-a52b-ee6a63569ec6</t>
  </si>
  <si>
    <t>1d720981-37f1-4958-92b0-569e0a0f7aae</t>
  </si>
  <si>
    <t>bd4207ef-a13a-4ba7-9dbc-a3f67cbae642</t>
  </si>
  <si>
    <t>899e369b-e912-4e3b-b6d1-eeb631e8f08c</t>
  </si>
  <si>
    <t>fe2fe36a-42c7-4a5b-b654-1ea5f5b6de2b</t>
  </si>
  <si>
    <t>82e0b55f-98b0-4ee9-ac86-cd9c6975bb26</t>
  </si>
  <si>
    <t>5d774963-a60b-4ddb-a799-62683e6086e3</t>
  </si>
  <si>
    <t>aa6e7128-daa1-4069-9db2-df213a57ebc5</t>
  </si>
  <si>
    <t>ae6f6490-4206-4945-ba37-f8cd21b2f185</t>
  </si>
  <si>
    <t>ed228b9e-e487-4e22-858e-cac35ae23b9f</t>
  </si>
  <si>
    <t>119e2f97-330b-4003-ba75-861d8ebe96e1</t>
  </si>
  <si>
    <t>49a148c7-9751-4173-a823-c02f9fc6c53f</t>
  </si>
  <si>
    <t>0ad7d163-fbb5-4430-81ea-c072a91a9031</t>
  </si>
  <si>
    <t>4c8579fd-61aa-4d6b-aa8e-3d10abf76b82</t>
  </si>
  <si>
    <t>7558c85f-2a20-4cbf-bb3c-e7832ac303ac</t>
  </si>
  <si>
    <t>fc9764f4-f9aa-4cc1-9509-bab519ba1134</t>
  </si>
  <si>
    <t>701656d7-ed1d-459a-8f78-d284fc73f57c</t>
  </si>
  <si>
    <t>c73fdecc-f612-4403-a15d-8ed0dce6cb7d</t>
  </si>
  <si>
    <t>cc8aa809-a67f-408b-a89b-9c8256226120</t>
  </si>
  <si>
    <t>1a8272e1-1fb1-4c90-a6d4-50c072489cbd</t>
  </si>
  <si>
    <t>2af4a042-fcbd-4c83-8197-8acd16065c76</t>
  </si>
  <si>
    <t>19604e0b-14bf-48d0-a00d-5f5971db73bb</t>
  </si>
  <si>
    <t>f3f7b006-4c7a-4d9d-b1f7-f441158f19ad</t>
  </si>
  <si>
    <t>4f9d2d75-93e9-4b76-b6cb-2316ba46a0b2</t>
  </si>
  <si>
    <t>9a88f236-b912-4398-a35c-8501b59d54fe</t>
  </si>
  <si>
    <t>d325cffb-a04e-4813-a83b-64b96b9fdb21</t>
  </si>
  <si>
    <t>1947e299-ac30-4f20-ba2f-39f5c91d4515</t>
  </si>
  <si>
    <t>468d369c-b029-42fb-8d09-810f95d44fe0</t>
  </si>
  <si>
    <t>eb545c9f-986d-4903-bc9d-48b6cd590d11</t>
  </si>
  <si>
    <t>83e95df4-ce87-4703-814f-4225f600eb2c</t>
  </si>
  <si>
    <t>25ad9700-f6c3-4805-9ce4-4497bf1a463a</t>
  </si>
  <si>
    <t>371daa4c-0a83-49c7-96a6-61a54f28f516</t>
  </si>
  <si>
    <t>5e1123b9-5a62-4315-89a2-65abbff42c23</t>
  </si>
  <si>
    <t>3ea29145-54c0-4b6d-9c6b-982b127a890e</t>
  </si>
  <si>
    <t>d52380cd-c51f-4dc0-a971-1bdda49ef946</t>
  </si>
  <si>
    <t>8308af09-2b7a-493d-8e1c-147a4c823268</t>
  </si>
  <si>
    <t>8c6a4a78-85e9-4366-b18e-7cf43f8885b9</t>
  </si>
  <si>
    <t>8a9e5e22-39de-44b0-868c-a64c7a6c3b59</t>
  </si>
  <si>
    <t>b4ef15e7-4eec-4578-a5fa-cba1aee72015</t>
  </si>
  <si>
    <t>612055db-04d6-4412-bbd0-9c625135bc74</t>
  </si>
  <si>
    <t>fd75c77e-5694-4581-bb4d-18bd7633f42a</t>
  </si>
  <si>
    <t>016eb444-befc-45ea-af41-3c5ff59fbabf</t>
  </si>
  <si>
    <t>079cd083-5294-45bc-bc52-445d413fbfac</t>
  </si>
  <si>
    <t>0cf9ed59-067a-4b09-b7b6-7ec07a181411</t>
  </si>
  <si>
    <t>73f27c23-8801-4251-bf3c-9ba883586aeb</t>
  </si>
  <si>
    <t>f23541d3-24c9-4bed-8c5e-8f5c2861bbf1</t>
  </si>
  <si>
    <t>7d5de6aa-ed93-4d46-a7b4-3cf71bc24aec</t>
  </si>
  <si>
    <t>b7e7367b-e8d8-4089-b296-53c56321bb8e</t>
  </si>
  <si>
    <t>bcf8670f-12cc-47f6-aa96-6b682781952c</t>
  </si>
  <si>
    <t>bc6032c7-27a0-4828-a0ff-7246c5d77ac0</t>
  </si>
  <si>
    <t>8cfdf2d8-74d1-461f-88b8-d36b3daaa2c1</t>
  </si>
  <si>
    <t>4e9f4d80-e8a1-4ad2-b7e3-69f2d5ae3875</t>
  </si>
  <si>
    <t>6bd1fb60-bb43-492c-b56b-cae35f5de148</t>
  </si>
  <si>
    <t>ac22d567-4055-44be-9be9-8580546a2c6d</t>
  </si>
  <si>
    <t>997624e6-7033-44ec-90c3-40a6f7a11ca6</t>
  </si>
  <si>
    <t>acbc7a13-3f8b-49b9-86f3-2dbd3989524b</t>
  </si>
  <si>
    <t>e219bee7-ad9d-486e-a4c1-0cebc1cb6780</t>
  </si>
  <si>
    <t>c034da3e-69e7-4909-bafd-55c1fcb460f1</t>
  </si>
  <si>
    <t>68a011bf-de57-4f11-bc02-2249583f0128</t>
  </si>
  <si>
    <t>fedae52c-9d9b-4b82-9b3f-8a9719c120d9</t>
  </si>
  <si>
    <t>2e53db07-ca21-45b5-90c0-f6aaac005143</t>
  </si>
  <si>
    <t>bdaeaa27-c8af-4525-a638-bb737f10f9c1</t>
  </si>
  <si>
    <t>dd666063-9a85-4911-be3a-16bf93383811</t>
  </si>
  <si>
    <t>a910ef14-923b-4d12-a2ee-add4751cbf03</t>
  </si>
  <si>
    <t>9ca002c3-2106-4376-9693-fc41f14fbc2d</t>
  </si>
  <si>
    <t>a17141dd-d436-4c18-842f-e5cc6c0650f3</t>
  </si>
  <si>
    <t>3edc087b-a534-47ec-a288-c10e77a1cbe5</t>
  </si>
  <si>
    <t>33183aa8-d8e4-47a0-b896-1b9e92094efd</t>
  </si>
  <si>
    <t>b71d9286-ada2-4130-a0eb-beff50a4f98a</t>
  </si>
  <si>
    <t>b92a6d25-aead-4a83-b033-d7da5717f361</t>
  </si>
  <si>
    <t>b8ed0b8c-acae-4577-ab47-fdf72e43bbcc</t>
  </si>
  <si>
    <t>ede03e06-913e-4068-a635-2d157cecbceb</t>
  </si>
  <si>
    <t>b8381f84-c9f8-490c-aaf5-366e64238c08</t>
  </si>
  <si>
    <t>78048b8a-5eac-4eda-8b7c-d19cc2f061c4</t>
  </si>
  <si>
    <t>e64286ac-daa7-40f4-8521-a3d0c947187d</t>
  </si>
  <si>
    <t>b9f85a78-f1a0-4cce-9d1a-c82b00e0b1ff</t>
  </si>
  <si>
    <t>56b45f24-969f-47bb-aff5-81ba3f512712</t>
  </si>
  <si>
    <t>f0682124-555f-4c26-a1ee-ebbdfffb355b</t>
  </si>
  <si>
    <t>d30c9bde-d6f9-4759-9268-1a926c0bcc95</t>
  </si>
  <si>
    <t>bf354c6d-8329-4254-ab24-8f6b2498a0b1</t>
  </si>
  <si>
    <t>7cdfc1d8-0f9f-4770-a206-38831e5d2526</t>
  </si>
  <si>
    <t>46a02663-2ded-4b74-9b7d-378ea3f1b51c</t>
  </si>
  <si>
    <t>537f2c1b-ac82-4738-b21f-4b42b5c10dd4</t>
  </si>
  <si>
    <t>66049de0-34f4-4846-9833-b2b5c57cb2e1</t>
  </si>
  <si>
    <t>3376692f-7de2-4b3a-b7d0-42eaf8c72b7c</t>
  </si>
  <si>
    <t>1945a04e-10bf-43e6-9471-c162dd17e7b2</t>
  </si>
  <si>
    <t>d67f49ef-5807-4bce-90a9-f62c2482c96d</t>
  </si>
  <si>
    <t>fbd62780-9cf8-4a12-82ea-7003f51d3f52</t>
  </si>
  <si>
    <t>e846abed-a09e-40c7-bd7d-362f2627dd25</t>
  </si>
  <si>
    <t>6d70c818-ac3c-44c3-bd4f-2ca9d062f2cb</t>
  </si>
  <si>
    <t>1636839d-668a-458b-92d9-2424a065179f</t>
  </si>
  <si>
    <t>eddcea8b-b1d2-4354-ad93-bfb1e6ebb459</t>
  </si>
  <si>
    <t>5f085358-f9ab-4269-b85e-acf3b69cc959</t>
  </si>
  <si>
    <t>adf20c3c-dbb7-472a-af2c-0bb12fefd21d</t>
  </si>
  <si>
    <t>edcd4983-4cd0-4b9c-b83a-2fce6d945b5c</t>
  </si>
  <si>
    <t>f1838c80-8514-4265-ba16-6db2ddf3b47d</t>
  </si>
  <si>
    <t>c5a83b9a-12d3-4cf1-9437-4a2191595645</t>
  </si>
  <si>
    <t>da3ab5bd-bb2f-445d-a973-d602242d04fd</t>
  </si>
  <si>
    <t>f516e358-60b3-495f-a349-2bd90d266b9f</t>
  </si>
  <si>
    <t>7c1a9e64-8955-4b14-8db1-4d9956b2d2d1</t>
  </si>
  <si>
    <t>c55458aa-12d0-4002-b082-b47c6f6449b1</t>
  </si>
  <si>
    <t>b7f9b53f-ef83-41de-acc4-b505932ae68b</t>
  </si>
  <si>
    <t>4c3615a4-0c68-4fa6-b6dd-a4e1fa3ca974</t>
  </si>
  <si>
    <t>eacc6029-f5ed-46f0-802b-838b5d620bd7</t>
  </si>
  <si>
    <t>ea414058-76cf-4b4f-bac9-9e9d6be70bc1</t>
  </si>
  <si>
    <t>ee946fd3-33b5-4fc5-a784-f6b212d77b1c</t>
  </si>
  <si>
    <t>191956ce-737d-4f0c-89c1-59f56fe14c76</t>
  </si>
  <si>
    <t>e85bc2bb-30b9-4458-9b79-760530c40695</t>
  </si>
  <si>
    <t>e16fe705-5a34-420b-a954-52326eb7e33d</t>
  </si>
  <si>
    <t>2a31e741-24f4-415f-b5e7-6703bae862e2</t>
  </si>
  <si>
    <t>2137175f-103e-44cb-a9ec-30aed0408223</t>
  </si>
  <si>
    <t>76dec12a-febd-49b5-b436-bb2bce506c15</t>
  </si>
  <si>
    <t>79f29d9b-799e-4e62-af05-667abaedfe1e</t>
  </si>
  <si>
    <t>3fcc55c3-7e50-4efb-9bd6-73c800e3cd6c</t>
  </si>
  <si>
    <t>6f31d6dd-46c2-4871-bd22-02e96f8ef3ac</t>
  </si>
  <si>
    <t>ba2616e1-b0bd-498e-bd9f-57e2b95ac7f7</t>
  </si>
  <si>
    <t>85f178f4-3dd5-4a64-a0af-8145bd4fc19d</t>
  </si>
  <si>
    <t>9539f2ea-1fd6-44ea-a1c5-8e8dfc9e2aea</t>
  </si>
  <si>
    <t>1fab2cea-e2c7-4fd2-a78f-58a104da6756</t>
  </si>
  <si>
    <t>19546833-0d85-47c6-8aab-9a88c90081db</t>
  </si>
  <si>
    <t>2e875956-1e43-464a-950e-3b7ff88545a6</t>
  </si>
  <si>
    <t>bd5d82a7-75e6-4fcc-8d0f-fcf79fad4fe7</t>
  </si>
  <si>
    <t>928bb7f8-5ae1-4add-b24d-d5bb68278edc</t>
  </si>
  <si>
    <t>6de1cda0-bf2e-4b5d-9c7b-223725d1bd74</t>
  </si>
  <si>
    <t>2a2ef622-835a-4698-bfa5-d02a99fa13e2</t>
  </si>
  <si>
    <t>648b2224-b264-4a1b-ade0-827e3c2cf0d8</t>
  </si>
  <si>
    <t>4dc42e84-647b-4855-83b4-2a524ac4d691</t>
  </si>
  <si>
    <t>0140205d-e5e2-4695-9405-c3508a77e96c</t>
  </si>
  <si>
    <t>7634012a-e1ab-4939-a65b-68924d1570ca</t>
  </si>
  <si>
    <t>6f7736e4-b8ff-41e3-b0e0-c31729ca8fba</t>
  </si>
  <si>
    <t>5ea51967-3f6d-4982-b13a-828190136373</t>
  </si>
  <si>
    <t>341cc769-6388-4162-be01-ae6104d244ac</t>
  </si>
  <si>
    <t>d0e2dcd2-1bdf-4055-897f-dae0f17a8272</t>
  </si>
  <si>
    <t>7675abb2-33e3-4672-8b04-8663755b8617</t>
  </si>
  <si>
    <t>dd0afc29-a0c0-4acb-82b6-00a7a65eb8c6</t>
  </si>
  <si>
    <t>b969e48b-465e-476b-a825-d136740790f6</t>
  </si>
  <si>
    <t>7d40b473-3211-4497-91ca-506b8639e0d1</t>
  </si>
  <si>
    <t>acaf8405-de67-4701-9d0a-2e504771051f</t>
  </si>
  <si>
    <t>8832fc3d-457d-4c8a-b54a-94a4976e5855</t>
  </si>
  <si>
    <t>4a002036-354e-4502-8898-67e2fca93515</t>
  </si>
  <si>
    <t>9ba54a41-a1f6-4560-810c-334c781c645f</t>
  </si>
  <si>
    <t>0401421b-6666-4314-8c67-29612b9f5023</t>
  </si>
  <si>
    <t>0fa941c3-7a01-4b6a-ba3b-386060d38bda</t>
  </si>
  <si>
    <t>9c7c7890-d99b-473c-8f54-83277f8da937</t>
  </si>
  <si>
    <t>8b1d4ec9-dc59-464f-b5c9-ed153daf9534</t>
  </si>
  <si>
    <t>4e5f311f-b98c-4f6e-9d1b-a7647014e151</t>
  </si>
  <si>
    <t>59e7e84b-d25d-406d-bf14-5574d5009f94</t>
  </si>
  <si>
    <t>d8904176-92de-4776-8d7d-effaa05bf5e2</t>
  </si>
  <si>
    <t>84339ff1-ce14-4bbe-9d41-2e2c6c3145f1</t>
  </si>
  <si>
    <t>178398da-10b5-4db4-ba73-69bc659d1e93</t>
  </si>
  <si>
    <t>93c5c18a-6ee1-41db-9064-b7e75f48ff36</t>
  </si>
  <si>
    <t>c4885f86-3fe9-4e41-ab98-3c58ff190707</t>
  </si>
  <si>
    <t>cd97dea1-6aa1-495a-8b33-6f661cb1aad5</t>
  </si>
  <si>
    <t>a65eeba8-4918-4f66-9cfa-bcf5537ce9cc</t>
  </si>
  <si>
    <t>9cf00926-a2dc-4f3b-8ad7-337d04aa4a76</t>
  </si>
  <si>
    <t>5081c809-a9d2-4246-803b-087039f326b1</t>
  </si>
  <si>
    <t>6c193745-ff57-46ea-a7e4-c1417396993d</t>
  </si>
  <si>
    <t>3076453f-3bf0-44bc-b43e-b3f8a6e2d576</t>
  </si>
  <si>
    <t>2b7b2a02-b026-449d-81ff-e2184df1a8fd</t>
  </si>
  <si>
    <t>90f0dfb8-4b91-4f0b-b214-85ea962cfe50</t>
  </si>
  <si>
    <t>5de2bd88-8cee-4339-9a84-c5dc6b352c23</t>
  </si>
  <si>
    <t>70233388-3ae4-4caf-bc78-0ecb254d39d1</t>
  </si>
  <si>
    <t>ad920873-8abd-4973-b488-aa48c052c627</t>
  </si>
  <si>
    <t>ccbd09e9-0546-493b-a0bb-f0bac3b4b7ee</t>
  </si>
  <si>
    <t>02647df2-c860-4eb7-b114-6a97f931a258</t>
  </si>
  <si>
    <t>6c132885-b293-4f08-a5fd-74109426751e</t>
  </si>
  <si>
    <t>838d64ea-f704-49fc-8b1a-7da98968e42f</t>
  </si>
  <si>
    <t>cc2cc94e-6173-4ac3-848a-563dc3eece0a</t>
  </si>
  <si>
    <t>bb3e58cb-5ce5-42c8-9ff6-35f70ddf594d</t>
  </si>
  <si>
    <t>ed41852f-dbe5-40de-8e02-631024171bb9</t>
  </si>
  <si>
    <t>0d94922c-a9e8-4c93-a98c-2d8d767b8e6a</t>
  </si>
  <si>
    <t>4e838c8f-2111-46ce-b2b7-a13fc23661b8</t>
  </si>
  <si>
    <t>a419eced-2b1f-4e72-8a0b-0a3eac794a0d</t>
  </si>
  <si>
    <t>400380d3-d294-4c08-b17d-b1ad2edcea18</t>
  </si>
  <si>
    <t>81e85478-4bed-40ec-960d-30b20f86ede3</t>
  </si>
  <si>
    <t>03d3409d-5d35-42c0-ae6a-4d17ae1eb2b5</t>
  </si>
  <si>
    <t>419886fb-ec14-4908-b659-71bf38468896</t>
  </si>
  <si>
    <t>959a9274-78e6-4ec1-99af-a658af4e21be</t>
  </si>
  <si>
    <t>9fd9d725-03d3-4485-8ae5-4f7ca332b6b9</t>
  </si>
  <si>
    <t>5b0df6a2-c328-4c70-8d35-1f2540a502af</t>
  </si>
  <si>
    <t>9a26efa2-e480-4cf4-80c1-c3a189903cc9</t>
  </si>
  <si>
    <t>301025ee-c4e0-4a08-85a5-ef82a0731d66</t>
  </si>
  <si>
    <t>5a2e26a4-a05f-4ca9-af60-0ce5162907c4</t>
  </si>
  <si>
    <t>d1ecdd23-ba91-48e1-9860-f028db7283c0</t>
  </si>
  <si>
    <t>59982b0a-2e7c-4883-9c39-594f0a968bd7</t>
  </si>
  <si>
    <t>e2f843b2-b5f6-43be-8700-85d936e308a5</t>
  </si>
  <si>
    <t>87470ca5-244f-4697-b60d-9d62dce35fd8</t>
  </si>
  <si>
    <t>65768341-17cb-4911-96a3-315d08762509</t>
  </si>
  <si>
    <t>3e693db4-1dfd-4f9a-bdab-11e3867e0686</t>
  </si>
  <si>
    <t>1ad366f4-a947-44e4-a68d-5cf6ab145a75</t>
  </si>
  <si>
    <t>53abf8a5-9e48-4709-b715-b5d36f6f31a5</t>
  </si>
  <si>
    <t>3b036e12-be4d-4ec6-a9cd-efe525fa72f7</t>
  </si>
  <si>
    <t>361e9a72-ac91-4950-ab63-31c47e55cc35</t>
  </si>
  <si>
    <t>b1e3b0d3-470a-4795-96c1-88d630682126</t>
  </si>
  <si>
    <t>5a3c3b08-4dbb-4f17-a5cd-2c6cefb7790d</t>
  </si>
  <si>
    <t>f1a2dc64-e3c9-40db-8d67-9c17203f6535</t>
  </si>
  <si>
    <t>5f375600-750a-47f1-b64b-12922c37b6b3</t>
  </si>
  <si>
    <t>99e5d36e-b94b-4cd5-8403-1b6021cdfff8</t>
  </si>
  <si>
    <t>f412d497-29cb-47a3-8614-71dffb6cde43</t>
  </si>
  <si>
    <t>53edcce9-3294-4091-b12d-826a9c727f78</t>
  </si>
  <si>
    <t>305abf3f-b760-45e0-ac3e-f7e767178186</t>
  </si>
  <si>
    <t>9b4be3f0-0c72-4436-b76b-45e7238c2992</t>
  </si>
  <si>
    <t>dd0a4d2a-fed9-4c3f-ab3d-d0b294c3f28b</t>
  </si>
  <si>
    <t>6a2c86e9-6764-4e7e-a825-81d1f43bf7d8</t>
  </si>
  <si>
    <t>2b2c5346-4d73-4da4-b9e8-003e9f3b2616</t>
  </si>
  <si>
    <t>e8c56922-0dc4-40a4-b6f6-ff3c977bb124</t>
  </si>
  <si>
    <t>f769fde8-b898-48d7-96be-1819ba334031</t>
  </si>
  <si>
    <t>3d715df8-c6ce-4928-9b38-71b3e87206b5</t>
  </si>
  <si>
    <t>b566df0e-8a4e-4684-80fd-d7f2b77e4527</t>
  </si>
  <si>
    <t>b2d86252-7364-489b-a54f-36b10bcceb29</t>
  </si>
  <si>
    <t>3bd2c8ca-bfa0-4e76-9c98-065164878abd</t>
  </si>
  <si>
    <t>ecc273af-694c-4801-8040-f669a6a29163</t>
  </si>
  <si>
    <t>49d7fdf7-8941-4e9e-81de-fe52a18b1a7f</t>
  </si>
  <si>
    <t>2b476ddd-4136-4e19-abff-8c5cb56d7d92</t>
  </si>
  <si>
    <t>11e3f0ac-869a-430e-b81c-8dd9c2978c9a</t>
  </si>
  <si>
    <t>ccd32c29-477c-46fe-b832-8ecc034e967f</t>
  </si>
  <si>
    <t>b602bf2b-58bd-4fac-8d8b-5b58cb73467e</t>
  </si>
  <si>
    <t>1750beee-a6ab-499b-9433-951550ea59d3</t>
  </si>
  <si>
    <t>45232811-8925-416e-9a40-2ffb15679210</t>
  </si>
  <si>
    <t>abfb8598-9a87-41b3-be7a-9a5b54cf6a80</t>
  </si>
  <si>
    <t>a12fc2dc-730f-4a4c-aa74-e396c243676a</t>
  </si>
  <si>
    <t>4367112d-5938-4e33-b87d-649e25b009c9</t>
  </si>
  <si>
    <t>eddf1e4c-bc3f-44f9-83a2-54ac45b45ccb</t>
  </si>
  <si>
    <t>e1aef96f-b3c2-46fd-89b5-78f0573f010a</t>
  </si>
  <si>
    <t>57bd246f-8b00-430b-a388-1d97ec775840</t>
  </si>
  <si>
    <t>6d8b489a-4f00-4936-93ca-8a9c3340660b</t>
  </si>
  <si>
    <t>20214d9d-7db1-4cee-b2b8-f413198a97db</t>
  </si>
  <si>
    <t>1c3a800e-01b9-429e-b021-e09c9749f496</t>
  </si>
  <si>
    <t>109128ec-bb15-40c1-822f-22389cf6ed9d</t>
  </si>
  <si>
    <t>a13a78b2-fb59-4516-99ab-59f2b1627bfb</t>
  </si>
  <si>
    <t>b1ba4860-9fe7-4dfa-9b8b-428e5c33e003</t>
  </si>
  <si>
    <t>0f90c95e-9745-4273-a940-598a2a86c24c</t>
  </si>
  <si>
    <t>d6f9325e-6603-4101-869a-77ee81c5db15</t>
  </si>
  <si>
    <t>922be26b-ea92-4a70-8e4c-28e74a0f8bfb</t>
  </si>
  <si>
    <t>5a826113-440b-4a9d-90da-ad107ce0a1c0</t>
  </si>
  <si>
    <t>d6ab1b9f-24e4-4df9-b574-6cc05a7b1c86</t>
  </si>
  <si>
    <t>695d0673-1e23-4489-832a-b94f2c1eac4a</t>
  </si>
  <si>
    <t>ca5bb924-ac04-456b-b524-4affd1aeb558</t>
  </si>
  <si>
    <t>aca00bd2-2983-42e4-99f6-a5f4199ff3cc</t>
  </si>
  <si>
    <t>01bcf3ab-d79a-4e0c-9c00-93c40233c532</t>
  </si>
  <si>
    <t>d4c17cef-7e22-41f7-9c6a-d5209499a13b</t>
  </si>
  <si>
    <t>eaa32fae-73b6-4ac0-ae5c-159cf81ee98c</t>
  </si>
  <si>
    <t>9c389cac-867e-4a39-83c1-e211e06fe057</t>
  </si>
  <si>
    <t>165aa725-7b1e-48a2-9ce0-e7301b7999e0</t>
  </si>
  <si>
    <t>d5da70d3-138d-4d1d-a708-78fe75ba8854</t>
  </si>
  <si>
    <t>230b68b0-ddea-4f95-8b44-fbecf1ad0f66</t>
  </si>
  <si>
    <t>0da893e8-1202-4754-a0d3-7ec3d641dcd3</t>
  </si>
  <si>
    <t>81479a5b-7fcd-4fc5-b63b-3b8901846b0d</t>
  </si>
  <si>
    <t>d8064ed6-3124-4178-ab16-a2f41efdc8a3</t>
  </si>
  <si>
    <t>71cc0264-b7c4-4582-9a2b-33348e295c77</t>
  </si>
  <si>
    <t>809dc2bd-1dda-4200-998f-bf80e60c7859</t>
  </si>
  <si>
    <t>404a674d-8974-4571-b9c2-4fbccc5ac736</t>
  </si>
  <si>
    <t>0e49185c-bf32-4a45-bd6c-79a09ffe2e9e</t>
  </si>
  <si>
    <t>428a72ec-23aa-40dd-a3ce-f2c8119b6362</t>
  </si>
  <si>
    <t>d3268b7f-8c0c-4b85-8ec2-70242eb2b74b</t>
  </si>
  <si>
    <t>2ebd62bf-875e-4d80-8dc2-1ba2de671dd7</t>
  </si>
  <si>
    <t>6c897538-069b-42ef-96ee-f1d1d89fe37e</t>
  </si>
  <si>
    <t>a661c801-3344-4599-a17a-b69f336fcc64</t>
  </si>
  <si>
    <t>3988c3f8-dc1f-4bad-bd19-a7538581d731</t>
  </si>
  <si>
    <t>5c6c7174-28ee-4352-9ea3-eb9182d58143</t>
  </si>
  <si>
    <t>56b69f0a-3366-459c-a21b-64336800b882</t>
  </si>
  <si>
    <t>03916d18-ad0a-41be-92da-1fe0f1de6650</t>
  </si>
  <si>
    <t>1ced995e-2094-41ae-bd41-bc566382aff5</t>
  </si>
  <si>
    <t>99149669-adee-42f1-b739-7907b9a53cec</t>
  </si>
  <si>
    <t>2afee7c9-46cf-4d46-92bc-fdb21361d7b6</t>
  </si>
  <si>
    <t>acc1a344-fe51-47c7-b397-e72d4ea52830</t>
  </si>
  <si>
    <t>b38ee648-edf1-40da-9ee5-347b6b3dd663</t>
  </si>
  <si>
    <t>47ff8b09-6b84-4b30-a420-275a1d4e1cbe</t>
  </si>
  <si>
    <t>5d7697ce-09b0-404b-9ec6-65c81770ee0c</t>
  </si>
  <si>
    <t>c104da7f-79a8-46df-88d5-110272a9b7a1</t>
  </si>
  <si>
    <t>738ff976-c0e6-4445-918a-841d02f4d4f4</t>
  </si>
  <si>
    <t>2cd7db03-896a-4073-8eb7-c35db1d76e21</t>
  </si>
  <si>
    <t>53608d2c-b0d8-4f6b-85d0-94f9a2eb1b87</t>
  </si>
  <si>
    <t>ced9192d-efa2-4091-93ba-e17baf6af4a5</t>
  </si>
  <si>
    <t>13c4b0b8-ce85-4ee3-871c-2ee8573547fb</t>
  </si>
  <si>
    <t>a3b0365e-aaba-48bd-a12d-71045bce3f6d</t>
  </si>
  <si>
    <t>b7b1d9eb-6bdd-424a-90af-c23ac49de733</t>
  </si>
  <si>
    <t>d7e83acd-23e1-445d-b607-00fa28e00b73</t>
  </si>
  <si>
    <t>c20e4ae4-b9f6-4eea-845c-da904725593c</t>
  </si>
  <si>
    <t>97601891-c656-4085-9dbc-e6d6030451c4</t>
  </si>
  <si>
    <t>126b8a00-82e6-4ac9-a401-a390883f418b</t>
  </si>
  <si>
    <t>ad085afb-3361-48ff-8e78-4324230895d8</t>
  </si>
  <si>
    <t>434b2ce6-a5fa-4c82-8270-b9152c3785f1</t>
  </si>
  <si>
    <t>b35e2328-ec1e-42fa-b732-99d8b8970a43</t>
  </si>
  <si>
    <t>357e8a79-0c19-4cbc-9998-658610cfe825</t>
  </si>
  <si>
    <t>0aa53a23-a925-459e-82b5-35ed9aa93bb2</t>
  </si>
  <si>
    <t>7a116ae3-9248-4f15-ae39-aaa9d3c610be</t>
  </si>
  <si>
    <t>9600b381-d0df-4be1-b8f0-de9dfcfaad10</t>
  </si>
  <si>
    <t>5654687d-d03d-4080-b16c-e5028abc1017</t>
  </si>
  <si>
    <t>24579b05-bed7-4538-afa2-aac814b38b38</t>
  </si>
  <si>
    <t>77f6f1c5-d17e-475c-837c-6dedd8bea9e5</t>
  </si>
  <si>
    <t>1d24ad9b-6cbd-4369-83e0-738c6525360c</t>
  </si>
  <si>
    <t>6a8c5e2a-e3e1-4806-948f-5660264b026e</t>
  </si>
  <si>
    <t>37aaaa1d-e796-4c1f-ab82-8dfcd8c5932c</t>
  </si>
  <si>
    <t>35441fec-e108-4913-b29a-4a023f1c7ab4</t>
  </si>
  <si>
    <t>e7ae809f-6821-43dd-8d30-cfc218e6f7df</t>
  </si>
  <si>
    <t>fc62653d-2c11-4911-a42d-ddc62eabec93</t>
  </si>
  <si>
    <t>35787fb7-7fd2-4c20-a201-6645dafd2edb</t>
  </si>
  <si>
    <t>affa95a3-82a3-48f7-8b91-b08fa61001fc</t>
  </si>
  <si>
    <t>49caaaa0-48d6-45a0-9ab6-7748ebbe86dc</t>
  </si>
  <si>
    <t>de599ba5-df32-4731-9fbc-96a568e7c53a</t>
  </si>
  <si>
    <t>0edf985d-07fd-4ca5-8b7b-9767bcd8efee</t>
  </si>
  <si>
    <t>45f89829-ac19-4ddb-8dd9-fb947f0e48f3</t>
  </si>
  <si>
    <t>88d91dac-b629-442f-b201-8868047f0071</t>
  </si>
  <si>
    <t>2604bdae-1306-41da-8c5f-d6c4d1cd03e3</t>
  </si>
  <si>
    <t>79901dcf-5366-4c34-8201-a33614bf03c0</t>
  </si>
  <si>
    <t>8f1b6cc9-4f58-464c-b72d-83e037f08cba</t>
  </si>
  <si>
    <t>Унифицированная форма № КС-3</t>
  </si>
  <si>
    <t>от 11 ноября 1999 г. № 100</t>
  </si>
  <si>
    <t>0322001</t>
  </si>
  <si>
    <t>Вид деятельности по ОКДП</t>
  </si>
  <si>
    <t>Отчетный период</t>
  </si>
  <si>
    <t>СПРАВКА</t>
  </si>
  <si>
    <t>О СТОИМОСТИ ВЫПОЛНЕННЫХ РАБОТ И ЗАТРАТ</t>
  </si>
  <si>
    <t>Номер по порядку</t>
  </si>
  <si>
    <t>Наименование пусковых комплексов, этапов, объектов, видов выполненных работ, оборудования, затрат</t>
  </si>
  <si>
    <t>Стоимость выполненных работ и затрат, руб.</t>
  </si>
  <si>
    <t>с начала проведения работ</t>
  </si>
  <si>
    <t>с начала года</t>
  </si>
  <si>
    <t>в том числе за отчетный период</t>
  </si>
  <si>
    <t>Всего работ и затрат, включаемых в стоимость работ</t>
  </si>
  <si>
    <t>в том числе:</t>
  </si>
  <si>
    <t>Итого</t>
  </si>
  <si>
    <t>Сумма НДС</t>
  </si>
  <si>
    <t>Всего с учетом НДС</t>
  </si>
  <si>
    <t>Заказчик (Генподрядчик)</t>
  </si>
  <si>
    <t>Подрядчик (Субподрядчик)</t>
  </si>
  <si>
    <t>М.П.</t>
  </si>
  <si>
    <t>КС-3</t>
  </si>
  <si>
    <t>aa6659f3-0be8-4a4e-8630-0331b81d69eb</t>
  </si>
  <si>
    <t>ЗАО "Заказчик", г. Москва, ул. Самая длинная, д.54, тел: (495) 123-45-67</t>
  </si>
  <si>
    <t>Генеральный директор ____________________ / Иванов И.И. /</t>
  </si>
  <si>
    <t>ООО СК "Подрядчик", 123456, г.Москва, ул. Самая широкая, д.2, стр.5, оф.12, тел: (495) 555-55-55</t>
  </si>
  <si>
    <t>Генеральный директор ____________________ / Горбунков С.С. /</t>
  </si>
  <si>
    <t>к постановлению Правительства</t>
  </si>
  <si>
    <t>Российской Федерации</t>
  </si>
  <si>
    <t>от 26.12.2011 №1137</t>
  </si>
  <si>
    <t>Адрес:</t>
  </si>
  <si>
    <t>Покупатель:</t>
  </si>
  <si>
    <t>Наименование товара (описание выполненных работ, оказанных услуг), имущественного права</t>
  </si>
  <si>
    <t>Единица измерения</t>
  </si>
  <si>
    <t>к         о        д</t>
  </si>
  <si>
    <t>условное обозначение (националь- ное)</t>
  </si>
  <si>
    <t>Коли - чество (объём)</t>
  </si>
  <si>
    <t>Цена (тариф) за единицу измерения</t>
  </si>
  <si>
    <t>Стоимость товаров (работ, услуг), имущественных прав без налога - всего</t>
  </si>
  <si>
    <t>В том числе сумма акциза</t>
  </si>
  <si>
    <t>Налоговая ставка</t>
  </si>
  <si>
    <t>Сумма налога, предъяв- ляемая покупателю</t>
  </si>
  <si>
    <t>Стоимость товаров (работ, услуг), имущественных прав с учетом налога - всего</t>
  </si>
  <si>
    <t>Страна происхождения товара</t>
  </si>
  <si>
    <t>цифровой код</t>
  </si>
  <si>
    <t>Краткое наименование</t>
  </si>
  <si>
    <t>Номер таможенной декларации</t>
  </si>
  <si>
    <t>2а</t>
  </si>
  <si>
    <t>10а</t>
  </si>
  <si>
    <t>Всего к оплате</t>
  </si>
  <si>
    <t>x</t>
  </si>
  <si>
    <t>Руководитель организации</t>
  </si>
  <si>
    <t>Главный бухгалтер</t>
  </si>
  <si>
    <t>или иное уполномоченное лицо</t>
  </si>
  <si>
    <t>Индивидуальный предприниматель</t>
  </si>
  <si>
    <t>(подпись)</t>
  </si>
  <si>
    <t>(ф.и.о.)</t>
  </si>
  <si>
    <t>(реквизиты свидетельства о государственной регистрации индивидуального предпринимателя)</t>
  </si>
  <si>
    <t>счёт-фактура</t>
  </si>
  <si>
    <t>72431fab-178f-4711-9c10-4fc1ad947343</t>
  </si>
  <si>
    <t>КС-3 №1</t>
  </si>
  <si>
    <t>СЧЕТ-ФАКТУРА № 6 от 31.01.2015г.</t>
  </si>
  <si>
    <t>ИСПРАВЛЕНИЕ № _____ от ______________________ г.</t>
  </si>
  <si>
    <t>Продавец:  Общество с ограниченной ответственностью Строительная компания "Подрядчик" (ООО СК "Подрядчик")</t>
  </si>
  <si>
    <t>Адрес:  123456, г.Москва, ул. Самая широкая, д.2, стр.5, оф.12</t>
  </si>
  <si>
    <t>ИНН/КПП продавца:  2312312213/213123123</t>
  </si>
  <si>
    <t>/ Горбунков С.С. /</t>
  </si>
  <si>
    <t>/ Бухгалтерникова А.П. /</t>
  </si>
  <si>
    <t>----</t>
  </si>
  <si>
    <t>Грузоотправитель и его адрес:  ----</t>
  </si>
  <si>
    <t>Грузополучатель и его адрес:  ----</t>
  </si>
  <si>
    <t>Покупатель:  ЗАО "Заказчик"</t>
  </si>
  <si>
    <t>Адрес:  г. Москва, ул. Самая длинная, д.54</t>
  </si>
  <si>
    <t>ИНН/КПП покупателя:  1245125636/125465225</t>
  </si>
  <si>
    <t>128 от 05.12.2014г.</t>
  </si>
  <si>
    <t>К платежно-расчетному документу № 128 от 05.12.2014г.</t>
  </si>
  <si>
    <t>Российский рубль, 643</t>
  </si>
  <si>
    <t>Валюта: наименование, код:  Российский рубль, 643</t>
  </si>
  <si>
    <t>ремонт офиса по Договору №2 от 08.12.2014г.</t>
  </si>
  <si>
    <t>---</t>
  </si>
  <si>
    <t>без акциза</t>
  </si>
  <si>
    <t>РФ</t>
  </si>
  <si>
    <t>счёт</t>
  </si>
  <si>
    <t>Образец заполнения платёжного поручения</t>
  </si>
  <si>
    <t>Банк получателя</t>
  </si>
  <si>
    <t>ИНН</t>
  </si>
  <si>
    <t>КПП</t>
  </si>
  <si>
    <t>Получатель</t>
  </si>
  <si>
    <t>БИК</t>
  </si>
  <si>
    <t>Сч. №</t>
  </si>
  <si>
    <t>Грузополучатель:</t>
  </si>
  <si>
    <t>№</t>
  </si>
  <si>
    <t>Товары (работы, услуги)</t>
  </si>
  <si>
    <t>Сумма</t>
  </si>
  <si>
    <t>В том числе НДС 18%:</t>
  </si>
  <si>
    <t>Всего к оплате:</t>
  </si>
  <si>
    <t>В платёжном поручении ссылка на номер Договора обязательна!!!</t>
  </si>
  <si>
    <t>Руководитель:</t>
  </si>
  <si>
    <t>Главный бухгалтер:</t>
  </si>
  <si>
    <t>2131a35b-74fa-4115-a745-30b19df6edeb</t>
  </si>
  <si>
    <t>Счёт № 2 от 31.01.2015г.</t>
  </si>
  <si>
    <t>123456, г.Москва, ул. Самая широкая, д.2, стр.5, оф.12, тел: (495) 555-55-55</t>
  </si>
  <si>
    <t>2312312213</t>
  </si>
  <si>
    <t>213123123</t>
  </si>
  <si>
    <t xml:space="preserve"> ___________________________________ / Горбунков С.С. /</t>
  </si>
  <si>
    <t xml:space="preserve"> ___________________________________ / Бухгалтерникова А.П. /</t>
  </si>
  <si>
    <t>40702810235065089991</t>
  </si>
  <si>
    <t>Банк " Петрокоммерц" ОАО, г.Москва</t>
  </si>
  <si>
    <t>044525352</t>
  </si>
  <si>
    <t>30101810700000000352</t>
  </si>
  <si>
    <t>Оплата по Договору</t>
  </si>
  <si>
    <t>Оплата по Договору № 2 от 08.12.2014г.</t>
  </si>
  <si>
    <t>Всего наименований 1, на сумму 6 315 533,24 руб.</t>
  </si>
  <si>
    <t>Шесть миллионов триста пятнадцать тысяч пятьсот тридцать три рубля 24 копейки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</si>
</sst>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0.0%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8B451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77777"/>
      <name val="Times New Roman"/>
      <family val="1"/>
      <charset val="204"/>
    </font>
    <font>
      <b/>
      <sz val="12"/>
      <color rgb="FF8B4513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2"/>
      <color rgb="FF4169E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2"/>
      <color rgb="FF008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b/>
      <sz val="14"/>
      <color rgb="FFFFFF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FD6D5"/>
        <bgColor indexed="64"/>
      </patternFill>
    </fill>
    <fill>
      <patternFill patternType="solid">
        <fgColor rgb="FFDBDBDB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8">
    <xf numFmtId="0" fontId="0" fillId="0" borderId="0"/>
    <xf numFmtId="0" fontId="20" fillId="0" borderId="0"/>
    <xf numFmtId="0" fontId="19" fillId="0" borderId="0">
      <alignment horizontal="left"/>
    </xf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</cellStyleXfs>
  <cellXfs count="392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7" fillId="0" borderId="0" xfId="0" applyFont="1"/>
    <xf numFmtId="0" fontId="8" fillId="4" borderId="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4" fillId="0" borderId="0" xfId="0" applyFont="1"/>
    <xf numFmtId="0" fontId="16" fillId="0" borderId="0" xfId="0" applyFont="1"/>
    <xf numFmtId="9" fontId="16" fillId="0" borderId="0" xfId="0" applyNumberFormat="1" applyFont="1"/>
    <xf numFmtId="0" fontId="17" fillId="0" borderId="0" xfId="0" applyFont="1"/>
    <xf numFmtId="0" fontId="2" fillId="0" borderId="0" xfId="0" applyFont="1"/>
    <xf numFmtId="0" fontId="16" fillId="0" borderId="0" xfId="0" applyFont="1"/>
    <xf numFmtId="0" fontId="2" fillId="0" borderId="0" xfId="0" applyFont="1"/>
    <xf numFmtId="0" fontId="16" fillId="0" borderId="0" xfId="0" applyFont="1"/>
    <xf numFmtId="0" fontId="2" fillId="0" borderId="0" xfId="0" applyFont="1"/>
    <xf numFmtId="0" fontId="16" fillId="0" borderId="0" xfId="0" applyFont="1"/>
    <xf numFmtId="0" fontId="2" fillId="0" borderId="0" xfId="0" applyFont="1"/>
    <xf numFmtId="0" fontId="16" fillId="0" borderId="0" xfId="0" applyFont="1"/>
    <xf numFmtId="0" fontId="2" fillId="0" borderId="0" xfId="0" applyFont="1"/>
    <xf numFmtId="0" fontId="16" fillId="0" borderId="0" xfId="0" applyFont="1"/>
    <xf numFmtId="0" fontId="2" fillId="0" borderId="0" xfId="0" applyFont="1"/>
    <xf numFmtId="0" fontId="16" fillId="0" borderId="0" xfId="0" applyFont="1"/>
    <xf numFmtId="0" fontId="2" fillId="0" borderId="0" xfId="0" applyFont="1"/>
    <xf numFmtId="0" fontId="16" fillId="0" borderId="0" xfId="0" applyFont="1"/>
    <xf numFmtId="0" fontId="2" fillId="0" borderId="0" xfId="0" applyFont="1"/>
    <xf numFmtId="0" fontId="16" fillId="0" borderId="0" xfId="0" applyFont="1"/>
    <xf numFmtId="0" fontId="2" fillId="0" borderId="0" xfId="0" applyFont="1"/>
    <xf numFmtId="0" fontId="16" fillId="0" borderId="0" xfId="0" applyFont="1"/>
    <xf numFmtId="0" fontId="2" fillId="0" borderId="0" xfId="0" applyFont="1"/>
    <xf numFmtId="0" fontId="16" fillId="0" borderId="0" xfId="0" applyFont="1"/>
    <xf numFmtId="0" fontId="2" fillId="0" borderId="0" xfId="0" applyFont="1"/>
    <xf numFmtId="0" fontId="16" fillId="0" borderId="0" xfId="0" applyFont="1"/>
    <xf numFmtId="0" fontId="2" fillId="0" borderId="0" xfId="0" applyFont="1"/>
    <xf numFmtId="0" fontId="16" fillId="0" borderId="0" xfId="0" applyFont="1"/>
    <xf numFmtId="0" fontId="2" fillId="0" borderId="0" xfId="0" applyFont="1"/>
    <xf numFmtId="0" fontId="16" fillId="0" borderId="0" xfId="0" applyFont="1"/>
    <xf numFmtId="0" fontId="2" fillId="0" borderId="0" xfId="0" applyFont="1"/>
    <xf numFmtId="0" fontId="16" fillId="0" borderId="0" xfId="0" applyFont="1"/>
    <xf numFmtId="0" fontId="2" fillId="0" borderId="0" xfId="0" applyFont="1"/>
    <xf numFmtId="0" fontId="16" fillId="0" borderId="0" xfId="0" applyFont="1"/>
    <xf numFmtId="0" fontId="2" fillId="0" borderId="0" xfId="0" applyFont="1"/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/>
    </xf>
    <xf numFmtId="165" fontId="6" fillId="2" borderId="5" xfId="0" applyNumberFormat="1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right" vertical="center"/>
    </xf>
    <xf numFmtId="164" fontId="12" fillId="3" borderId="5" xfId="0" applyNumberFormat="1" applyFont="1" applyFill="1" applyBorder="1" applyAlignment="1">
      <alignment horizontal="right" vertical="center"/>
    </xf>
    <xf numFmtId="9" fontId="6" fillId="2" borderId="5" xfId="0" applyNumberFormat="1" applyFont="1" applyFill="1" applyBorder="1" applyAlignment="1">
      <alignment horizontal="center" vertical="center"/>
    </xf>
    <xf numFmtId="165" fontId="13" fillId="3" borderId="5" xfId="0" applyNumberFormat="1" applyFont="1" applyFill="1" applyBorder="1" applyAlignment="1">
      <alignment horizontal="right" vertical="center"/>
    </xf>
    <xf numFmtId="164" fontId="9" fillId="3" borderId="5" xfId="0" applyNumberFormat="1" applyFont="1" applyFill="1" applyBorder="1" applyAlignment="1">
      <alignment horizontal="right" vertical="center"/>
    </xf>
    <xf numFmtId="0" fontId="2" fillId="4" borderId="9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right" vertical="center"/>
    </xf>
    <xf numFmtId="0" fontId="3" fillId="4" borderId="9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4" fillId="4" borderId="10" xfId="0" applyFont="1" applyFill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3" fillId="4" borderId="10" xfId="0" applyFont="1" applyFill="1" applyBorder="1" applyAlignment="1">
      <alignment vertical="center"/>
    </xf>
    <xf numFmtId="164" fontId="3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0" fontId="5" fillId="4" borderId="10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/>
    </xf>
    <xf numFmtId="9" fontId="5" fillId="0" borderId="0" xfId="0" applyNumberFormat="1" applyFont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top"/>
    </xf>
    <xf numFmtId="0" fontId="5" fillId="0" borderId="15" xfId="0" applyNumberFormat="1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left" vertical="top"/>
    </xf>
    <xf numFmtId="0" fontId="18" fillId="0" borderId="15" xfId="0" applyNumberFormat="1" applyFont="1" applyFill="1" applyBorder="1" applyAlignment="1">
      <alignment horizontal="left" vertical="top" wrapText="1"/>
    </xf>
    <xf numFmtId="164" fontId="18" fillId="0" borderId="15" xfId="0" applyNumberFormat="1" applyFont="1" applyFill="1" applyBorder="1" applyAlignment="1">
      <alignment horizontal="right"/>
    </xf>
    <xf numFmtId="164" fontId="18" fillId="0" borderId="16" xfId="0" applyNumberFormat="1" applyFont="1" applyFill="1" applyBorder="1" applyAlignment="1">
      <alignment horizontal="right"/>
    </xf>
    <xf numFmtId="0" fontId="23" fillId="0" borderId="0" xfId="0" applyFont="1"/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16" fillId="0" borderId="0" xfId="0" applyNumberFormat="1" applyFont="1"/>
    <xf numFmtId="14" fontId="16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left"/>
    </xf>
    <xf numFmtId="0" fontId="18" fillId="0" borderId="15" xfId="0" applyNumberFormat="1" applyFont="1" applyFill="1" applyBorder="1" applyAlignment="1">
      <alignment horizontal="left"/>
    </xf>
    <xf numFmtId="49" fontId="22" fillId="0" borderId="14" xfId="0" applyNumberFormat="1" applyFont="1" applyFill="1" applyBorder="1" applyAlignment="1">
      <alignment horizontal="left" vertical="top"/>
    </xf>
    <xf numFmtId="0" fontId="22" fillId="0" borderId="15" xfId="0" applyNumberFormat="1" applyFont="1" applyFill="1" applyBorder="1" applyAlignment="1">
      <alignment horizontal="left" vertical="top" wrapText="1"/>
    </xf>
    <xf numFmtId="0" fontId="22" fillId="0" borderId="15" xfId="0" applyNumberFormat="1" applyFont="1" applyFill="1" applyBorder="1" applyAlignment="1">
      <alignment horizontal="left"/>
    </xf>
    <xf numFmtId="164" fontId="22" fillId="0" borderId="16" xfId="0" applyNumberFormat="1" applyFont="1" applyFill="1" applyBorder="1" applyAlignment="1">
      <alignment horizontal="right"/>
    </xf>
    <xf numFmtId="164" fontId="22" fillId="0" borderId="15" xfId="0" applyNumberFormat="1" applyFont="1" applyFill="1" applyBorder="1" applyAlignment="1">
      <alignment horizontal="right"/>
    </xf>
    <xf numFmtId="9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1" fontId="16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3" xfId="0" applyFont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/>
    <xf numFmtId="164" fontId="8" fillId="0" borderId="0" xfId="0" applyNumberFormat="1" applyFont="1" applyAlignment="1">
      <alignment horizontal="right"/>
    </xf>
    <xf numFmtId="0" fontId="16" fillId="0" borderId="0" xfId="0" applyFont="1" applyAlignment="1"/>
    <xf numFmtId="0" fontId="5" fillId="0" borderId="23" xfId="0" applyFont="1" applyBorder="1"/>
    <xf numFmtId="0" fontId="5" fillId="0" borderId="23" xfId="0" applyFont="1" applyBorder="1" applyAlignment="1">
      <alignment wrapText="1"/>
    </xf>
    <xf numFmtId="49" fontId="5" fillId="0" borderId="22" xfId="0" applyNumberFormat="1" applyFont="1" applyBorder="1" applyAlignment="1">
      <alignment vertical="top"/>
    </xf>
    <xf numFmtId="49" fontId="5" fillId="0" borderId="23" xfId="0" applyNumberFormat="1" applyFont="1" applyBorder="1" applyAlignment="1">
      <alignment vertical="top"/>
    </xf>
    <xf numFmtId="164" fontId="5" fillId="0" borderId="24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5" fillId="0" borderId="26" xfId="0" applyFont="1" applyBorder="1"/>
    <xf numFmtId="0" fontId="5" fillId="0" borderId="26" xfId="0" applyFont="1" applyBorder="1" applyAlignment="1">
      <alignment wrapText="1"/>
    </xf>
    <xf numFmtId="0" fontId="5" fillId="0" borderId="15" xfId="0" applyFont="1" applyBorder="1"/>
    <xf numFmtId="0" fontId="5" fillId="0" borderId="15" xfId="0" applyFont="1" applyBorder="1" applyAlignment="1">
      <alignment wrapText="1"/>
    </xf>
    <xf numFmtId="0" fontId="18" fillId="0" borderId="15" xfId="0" applyFont="1" applyBorder="1"/>
    <xf numFmtId="0" fontId="18" fillId="0" borderId="15" xfId="0" applyFont="1" applyBorder="1" applyAlignment="1">
      <alignment wrapText="1"/>
    </xf>
    <xf numFmtId="0" fontId="18" fillId="0" borderId="29" xfId="0" applyFont="1" applyBorder="1"/>
    <xf numFmtId="0" fontId="18" fillId="0" borderId="29" xfId="0" applyFont="1" applyBorder="1" applyAlignment="1">
      <alignment wrapText="1"/>
    </xf>
    <xf numFmtId="49" fontId="5" fillId="0" borderId="25" xfId="0" applyNumberFormat="1" applyFont="1" applyBorder="1" applyAlignment="1">
      <alignment vertical="top"/>
    </xf>
    <xf numFmtId="49" fontId="5" fillId="0" borderId="26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5" fillId="0" borderId="15" xfId="0" applyNumberFormat="1" applyFont="1" applyBorder="1" applyAlignment="1">
      <alignment vertical="top"/>
    </xf>
    <xf numFmtId="49" fontId="18" fillId="0" borderId="14" xfId="0" applyNumberFormat="1" applyFont="1" applyBorder="1" applyAlignment="1">
      <alignment vertical="top"/>
    </xf>
    <xf numFmtId="49" fontId="18" fillId="0" borderId="15" xfId="0" applyNumberFormat="1" applyFont="1" applyBorder="1" applyAlignment="1">
      <alignment vertical="top"/>
    </xf>
    <xf numFmtId="49" fontId="18" fillId="0" borderId="28" xfId="0" applyNumberFormat="1" applyFont="1" applyBorder="1" applyAlignment="1">
      <alignment vertical="top"/>
    </xf>
    <xf numFmtId="49" fontId="18" fillId="0" borderId="29" xfId="0" applyNumberFormat="1" applyFont="1" applyBorder="1" applyAlignment="1">
      <alignment vertical="top"/>
    </xf>
    <xf numFmtId="164" fontId="5" fillId="0" borderId="27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18" fillId="0" borderId="16" xfId="0" applyNumberFormat="1" applyFont="1" applyBorder="1" applyAlignment="1">
      <alignment horizontal="right"/>
    </xf>
    <xf numFmtId="164" fontId="18" fillId="0" borderId="30" xfId="0" applyNumberFormat="1" applyFont="1" applyBorder="1" applyAlignment="1">
      <alignment horizontal="right"/>
    </xf>
    <xf numFmtId="164" fontId="6" fillId="0" borderId="26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0" borderId="29" xfId="0" applyNumberFormat="1" applyFont="1" applyBorder="1" applyAlignment="1">
      <alignment horizontal="right"/>
    </xf>
    <xf numFmtId="0" fontId="22" fillId="0" borderId="15" xfId="0" applyFont="1" applyBorder="1"/>
    <xf numFmtId="0" fontId="22" fillId="0" borderId="15" xfId="0" applyFont="1" applyBorder="1" applyAlignment="1">
      <alignment wrapText="1"/>
    </xf>
    <xf numFmtId="49" fontId="22" fillId="0" borderId="14" xfId="0" applyNumberFormat="1" applyFont="1" applyBorder="1" applyAlignment="1">
      <alignment vertical="top"/>
    </xf>
    <xf numFmtId="49" fontId="22" fillId="0" borderId="15" xfId="0" applyNumberFormat="1" applyFont="1" applyBorder="1" applyAlignment="1">
      <alignment vertical="top"/>
    </xf>
    <xf numFmtId="164" fontId="22" fillId="0" borderId="16" xfId="0" applyNumberFormat="1" applyFont="1" applyBorder="1" applyAlignment="1">
      <alignment horizontal="right"/>
    </xf>
    <xf numFmtId="0" fontId="5" fillId="0" borderId="29" xfId="0" applyFont="1" applyBorder="1"/>
    <xf numFmtId="0" fontId="5" fillId="0" borderId="29" xfId="0" applyFont="1" applyBorder="1" applyAlignment="1">
      <alignment wrapText="1"/>
    </xf>
    <xf numFmtId="49" fontId="5" fillId="0" borderId="28" xfId="0" applyNumberFormat="1" applyFont="1" applyBorder="1" applyAlignment="1">
      <alignment vertical="top"/>
    </xf>
    <xf numFmtId="49" fontId="5" fillId="0" borderId="29" xfId="0" applyNumberFormat="1" applyFont="1" applyBorder="1" applyAlignment="1">
      <alignment vertical="top"/>
    </xf>
    <xf numFmtId="164" fontId="5" fillId="0" borderId="30" xfId="0" applyNumberFormat="1" applyFont="1" applyBorder="1" applyAlignment="1">
      <alignment horizontal="right"/>
    </xf>
    <xf numFmtId="0" fontId="4" fillId="0" borderId="0" xfId="0" applyFont="1"/>
    <xf numFmtId="164" fontId="4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top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right" vertical="center"/>
    </xf>
    <xf numFmtId="164" fontId="2" fillId="3" borderId="13" xfId="0" applyNumberFormat="1" applyFont="1" applyFill="1" applyBorder="1" applyAlignment="1">
      <alignment horizontal="right" vertical="center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13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center" vertical="top"/>
    </xf>
    <xf numFmtId="0" fontId="2" fillId="0" borderId="2" xfId="0" applyFont="1" applyBorder="1" applyAlignment="1"/>
    <xf numFmtId="0" fontId="26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26" fillId="0" borderId="0" xfId="0" applyFont="1" applyAlignment="1">
      <alignment horizontal="right"/>
    </xf>
    <xf numFmtId="0" fontId="7" fillId="0" borderId="0" xfId="0" applyFont="1" applyAlignment="1"/>
    <xf numFmtId="49" fontId="7" fillId="0" borderId="5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/>
    <xf numFmtId="0" fontId="7" fillId="0" borderId="42" xfId="0" applyFont="1" applyBorder="1"/>
    <xf numFmtId="0" fontId="7" fillId="0" borderId="9" xfId="0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14" fontId="7" fillId="0" borderId="37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14" fontId="7" fillId="0" borderId="44" xfId="0" applyNumberFormat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39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7" fillId="0" borderId="4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4" fontId="7" fillId="0" borderId="34" xfId="0" applyNumberFormat="1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164" fontId="7" fillId="0" borderId="5" xfId="0" applyNumberFormat="1" applyFont="1" applyBorder="1" applyAlignment="1">
      <alignment horizontal="right" wrapText="1"/>
    </xf>
    <xf numFmtId="164" fontId="30" fillId="0" borderId="5" xfId="0" applyNumberFormat="1" applyFont="1" applyBorder="1" applyAlignment="1">
      <alignment horizontal="right" wrapText="1"/>
    </xf>
    <xf numFmtId="0" fontId="7" fillId="0" borderId="3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center" vertical="center" wrapText="1"/>
    </xf>
    <xf numFmtId="164" fontId="30" fillId="0" borderId="33" xfId="0" applyNumberFormat="1" applyFont="1" applyBorder="1" applyAlignment="1">
      <alignment horizontal="right" wrapText="1"/>
    </xf>
    <xf numFmtId="0" fontId="7" fillId="0" borderId="35" xfId="0" applyFont="1" applyBorder="1" applyAlignment="1">
      <alignment horizontal="center" vertical="top" wrapText="1"/>
    </xf>
    <xf numFmtId="164" fontId="7" fillId="0" borderId="35" xfId="0" applyNumberFormat="1" applyFont="1" applyBorder="1" applyAlignment="1">
      <alignment horizontal="right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164" fontId="30" fillId="0" borderId="43" xfId="0" applyNumberFormat="1" applyFont="1" applyBorder="1" applyAlignment="1">
      <alignment horizontal="right" wrapText="1"/>
    </xf>
    <xf numFmtId="164" fontId="30" fillId="0" borderId="44" xfId="0" applyNumberFormat="1" applyFont="1" applyBorder="1" applyAlignment="1">
      <alignment horizontal="right" wrapText="1"/>
    </xf>
    <xf numFmtId="0" fontId="7" fillId="0" borderId="4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right"/>
    </xf>
    <xf numFmtId="164" fontId="30" fillId="0" borderId="5" xfId="0" applyNumberFormat="1" applyFont="1" applyBorder="1" applyAlignment="1">
      <alignment horizontal="right"/>
    </xf>
    <xf numFmtId="49" fontId="7" fillId="0" borderId="0" xfId="0" applyNumberFormat="1" applyFont="1"/>
    <xf numFmtId="9" fontId="7" fillId="0" borderId="0" xfId="0" applyNumberFormat="1" applyFont="1"/>
    <xf numFmtId="164" fontId="7" fillId="0" borderId="0" xfId="0" applyNumberFormat="1" applyFont="1"/>
    <xf numFmtId="0" fontId="7" fillId="0" borderId="0" xfId="0" applyFont="1" applyAlignment="1"/>
    <xf numFmtId="164" fontId="7" fillId="0" borderId="11" xfId="0" applyNumberFormat="1" applyFont="1" applyBorder="1" applyAlignment="1">
      <alignment horizontal="right"/>
    </xf>
    <xf numFmtId="0" fontId="8" fillId="0" borderId="0" xfId="0" applyFont="1" applyAlignment="1"/>
    <xf numFmtId="0" fontId="28" fillId="0" borderId="0" xfId="0" applyFont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center" wrapText="1"/>
    </xf>
    <xf numFmtId="164" fontId="28" fillId="0" borderId="12" xfId="0" applyNumberFormat="1" applyFont="1" applyBorder="1" applyAlignment="1">
      <alignment horizontal="center" wrapText="1"/>
    </xf>
    <xf numFmtId="164" fontId="28" fillId="0" borderId="12" xfId="0" applyNumberFormat="1" applyFont="1" applyBorder="1" applyAlignment="1">
      <alignment horizontal="right" wrapText="1"/>
    </xf>
    <xf numFmtId="0" fontId="28" fillId="0" borderId="12" xfId="0" applyFont="1" applyBorder="1"/>
    <xf numFmtId="164" fontId="28" fillId="0" borderId="12" xfId="0" applyNumberFormat="1" applyFont="1" applyBorder="1" applyAlignment="1">
      <alignment horizontal="right"/>
    </xf>
    <xf numFmtId="49" fontId="28" fillId="0" borderId="12" xfId="0" applyNumberFormat="1" applyFont="1" applyBorder="1" applyAlignment="1">
      <alignment horizontal="center"/>
    </xf>
    <xf numFmtId="0" fontId="31" fillId="0" borderId="3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 wrapText="1"/>
    </xf>
    <xf numFmtId="0" fontId="28" fillId="0" borderId="3" xfId="0" applyFont="1" applyBorder="1"/>
    <xf numFmtId="0" fontId="28" fillId="0" borderId="3" xfId="0" applyFont="1" applyBorder="1" applyAlignment="1">
      <alignment horizontal="center" wrapText="1"/>
    </xf>
    <xf numFmtId="164" fontId="28" fillId="0" borderId="3" xfId="0" applyNumberFormat="1" applyFont="1" applyBorder="1" applyAlignment="1">
      <alignment horizontal="center" wrapText="1"/>
    </xf>
    <xf numFmtId="164" fontId="28" fillId="0" borderId="3" xfId="0" applyNumberFormat="1" applyFont="1" applyBorder="1" applyAlignment="1">
      <alignment horizontal="right" wrapText="1"/>
    </xf>
    <xf numFmtId="164" fontId="28" fillId="0" borderId="3" xfId="0" applyNumberFormat="1" applyFont="1" applyBorder="1" applyAlignment="1">
      <alignment horizontal="right"/>
    </xf>
    <xf numFmtId="0" fontId="31" fillId="0" borderId="3" xfId="0" applyFont="1" applyBorder="1" applyAlignment="1">
      <alignment horizontal="center" wrapText="1"/>
    </xf>
    <xf numFmtId="49" fontId="28" fillId="0" borderId="3" xfId="0" applyNumberFormat="1" applyFont="1" applyBorder="1" applyAlignment="1">
      <alignment horizontal="center"/>
    </xf>
    <xf numFmtId="9" fontId="28" fillId="0" borderId="3" xfId="0" applyNumberFormat="1" applyFont="1" applyBorder="1" applyAlignment="1">
      <alignment horizont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164" fontId="28" fillId="0" borderId="13" xfId="0" applyNumberFormat="1" applyFont="1" applyBorder="1" applyAlignment="1">
      <alignment horizontal="right" wrapText="1"/>
    </xf>
    <xf numFmtId="164" fontId="28" fillId="0" borderId="13" xfId="0" applyNumberFormat="1" applyFont="1" applyBorder="1" applyAlignment="1">
      <alignment horizontal="right"/>
    </xf>
    <xf numFmtId="0" fontId="28" fillId="0" borderId="1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49" fontId="27" fillId="0" borderId="0" xfId="0" applyNumberFormat="1" applyFont="1"/>
    <xf numFmtId="14" fontId="27" fillId="0" borderId="0" xfId="0" applyNumberFormat="1" applyFont="1"/>
    <xf numFmtId="164" fontId="27" fillId="0" borderId="0" xfId="0" applyNumberFormat="1" applyFont="1"/>
    <xf numFmtId="0" fontId="32" fillId="0" borderId="0" xfId="0" applyFont="1"/>
    <xf numFmtId="0" fontId="32" fillId="0" borderId="0" xfId="0" applyFont="1" applyAlignment="1"/>
    <xf numFmtId="0" fontId="34" fillId="0" borderId="0" xfId="0" applyFont="1" applyAlignment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left"/>
    </xf>
    <xf numFmtId="0" fontId="32" fillId="0" borderId="0" xfId="0" applyFont="1" applyBorder="1" applyAlignment="1">
      <alignment horizontal="left" vertical="top"/>
    </xf>
    <xf numFmtId="0" fontId="32" fillId="0" borderId="4" xfId="0" applyFont="1" applyBorder="1" applyAlignment="1">
      <alignment horizontal="left" vertical="top"/>
    </xf>
    <xf numFmtId="49" fontId="32" fillId="0" borderId="0" xfId="0" applyNumberFormat="1" applyFont="1" applyBorder="1" applyAlignment="1">
      <alignment horizontal="left"/>
    </xf>
    <xf numFmtId="49" fontId="32" fillId="0" borderId="0" xfId="0" applyNumberFormat="1" applyFont="1" applyBorder="1" applyAlignment="1">
      <alignment horizontal="left" vertical="top"/>
    </xf>
    <xf numFmtId="49" fontId="32" fillId="0" borderId="4" xfId="0" applyNumberFormat="1" applyFont="1" applyBorder="1" applyAlignment="1">
      <alignment horizontal="left" vertical="top"/>
    </xf>
    <xf numFmtId="0" fontId="32" fillId="0" borderId="0" xfId="0" applyFont="1" applyBorder="1" applyAlignment="1">
      <alignment horizontal="left"/>
    </xf>
    <xf numFmtId="0" fontId="32" fillId="0" borderId="46" xfId="0" applyFont="1" applyBorder="1" applyAlignment="1">
      <alignment horizontal="left" vertical="top" wrapText="1"/>
    </xf>
    <xf numFmtId="0" fontId="32" fillId="0" borderId="46" xfId="0" applyFont="1" applyBorder="1" applyAlignment="1">
      <alignment horizontal="left" vertical="top"/>
    </xf>
    <xf numFmtId="49" fontId="32" fillId="0" borderId="46" xfId="0" applyNumberFormat="1" applyFont="1" applyBorder="1" applyAlignment="1">
      <alignment horizontal="left"/>
    </xf>
    <xf numFmtId="49" fontId="32" fillId="0" borderId="46" xfId="0" applyNumberFormat="1" applyFont="1" applyBorder="1" applyAlignment="1">
      <alignment horizontal="left" vertical="top"/>
    </xf>
    <xf numFmtId="0" fontId="32" fillId="0" borderId="46" xfId="0" applyFont="1" applyBorder="1" applyAlignment="1">
      <alignment horizontal="left"/>
    </xf>
    <xf numFmtId="0" fontId="32" fillId="0" borderId="47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/>
    </xf>
    <xf numFmtId="0" fontId="32" fillId="0" borderId="47" xfId="0" applyFont="1" applyBorder="1" applyAlignment="1">
      <alignment horizontal="left"/>
    </xf>
    <xf numFmtId="0" fontId="32" fillId="0" borderId="31" xfId="0" applyFont="1" applyBorder="1" applyAlignment="1">
      <alignment horizontal="left"/>
    </xf>
    <xf numFmtId="0" fontId="32" fillId="0" borderId="47" xfId="0" applyFont="1" applyBorder="1" applyAlignment="1">
      <alignment horizontal="left" vertical="top"/>
    </xf>
    <xf numFmtId="0" fontId="32" fillId="0" borderId="1" xfId="0" applyFont="1" applyBorder="1" applyAlignment="1">
      <alignment horizontal="left" vertical="top"/>
    </xf>
    <xf numFmtId="0" fontId="32" fillId="0" borderId="31" xfId="0" applyFont="1" applyBorder="1" applyAlignment="1">
      <alignment horizontal="left" vertical="top"/>
    </xf>
    <xf numFmtId="49" fontId="32" fillId="0" borderId="47" xfId="0" applyNumberFormat="1" applyFont="1" applyBorder="1" applyAlignment="1">
      <alignment horizontal="left"/>
    </xf>
    <xf numFmtId="49" fontId="32" fillId="0" borderId="1" xfId="0" applyNumberFormat="1" applyFont="1" applyBorder="1" applyAlignment="1">
      <alignment horizontal="left" vertical="top"/>
    </xf>
    <xf numFmtId="49" fontId="32" fillId="0" borderId="47" xfId="0" applyNumberFormat="1" applyFont="1" applyBorder="1" applyAlignment="1">
      <alignment horizontal="left" vertical="top"/>
    </xf>
    <xf numFmtId="49" fontId="32" fillId="0" borderId="31" xfId="0" applyNumberFormat="1" applyFont="1" applyBorder="1" applyAlignment="1">
      <alignment horizontal="left" vertical="top"/>
    </xf>
    <xf numFmtId="49" fontId="32" fillId="0" borderId="48" xfId="0" applyNumberFormat="1" applyFont="1" applyBorder="1" applyAlignment="1">
      <alignment horizontal="left"/>
    </xf>
    <xf numFmtId="49" fontId="32" fillId="0" borderId="7" xfId="0" applyNumberFormat="1" applyFont="1" applyBorder="1" applyAlignment="1">
      <alignment horizontal="left" vertical="top"/>
    </xf>
    <xf numFmtId="49" fontId="32" fillId="0" borderId="48" xfId="0" applyNumberFormat="1" applyFont="1" applyBorder="1" applyAlignment="1">
      <alignment horizontal="left" vertical="top"/>
    </xf>
    <xf numFmtId="49" fontId="32" fillId="0" borderId="8" xfId="0" applyNumberFormat="1" applyFont="1" applyBorder="1" applyAlignment="1">
      <alignment horizontal="left" vertical="top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top"/>
    </xf>
    <xf numFmtId="0" fontId="32" fillId="0" borderId="5" xfId="0" applyFont="1" applyBorder="1" applyAlignment="1">
      <alignment horizontal="left" vertical="top" wrapText="1"/>
    </xf>
    <xf numFmtId="164" fontId="32" fillId="0" borderId="5" xfId="0" applyNumberFormat="1" applyFont="1" applyBorder="1" applyAlignment="1">
      <alignment horizontal="right"/>
    </xf>
    <xf numFmtId="0" fontId="32" fillId="0" borderId="5" xfId="0" applyFont="1" applyBorder="1" applyAlignment="1">
      <alignment horizontal="left" wrapText="1"/>
    </xf>
    <xf numFmtId="0" fontId="32" fillId="0" borderId="0" xfId="0" applyFont="1" applyAlignment="1">
      <alignment horizontal="right"/>
    </xf>
    <xf numFmtId="164" fontId="32" fillId="0" borderId="3" xfId="0" applyNumberFormat="1" applyFont="1" applyBorder="1" applyAlignment="1">
      <alignment horizontal="right"/>
    </xf>
    <xf numFmtId="164" fontId="32" fillId="0" borderId="12" xfId="0" applyNumberFormat="1" applyFont="1" applyBorder="1" applyAlignment="1">
      <alignment horizontal="right"/>
    </xf>
    <xf numFmtId="164" fontId="32" fillId="0" borderId="13" xfId="0" applyNumberFormat="1" applyFont="1" applyBorder="1" applyAlignment="1">
      <alignment horizontal="right"/>
    </xf>
    <xf numFmtId="0" fontId="33" fillId="0" borderId="0" xfId="0" applyFont="1"/>
    <xf numFmtId="0" fontId="25" fillId="0" borderId="0" xfId="0" applyFont="1"/>
    <xf numFmtId="49" fontId="36" fillId="0" borderId="0" xfId="0" applyNumberFormat="1" applyFont="1"/>
    <xf numFmtId="0" fontId="36" fillId="0" borderId="0" xfId="0" applyFont="1"/>
    <xf numFmtId="14" fontId="36" fillId="0" borderId="0" xfId="0" applyNumberFormat="1" applyFont="1"/>
    <xf numFmtId="164" fontId="36" fillId="0" borderId="0" xfId="0" applyNumberFormat="1" applyFont="1"/>
    <xf numFmtId="0" fontId="37" fillId="0" borderId="0" xfId="0" applyFont="1" applyAlignment="1">
      <alignment wrapText="1"/>
    </xf>
    <xf numFmtId="0" fontId="36" fillId="0" borderId="0" xfId="0" applyFont="1" applyAlignment="1">
      <alignment wrapText="1"/>
    </xf>
  </cellXfs>
  <cellStyles count="8">
    <cellStyle name="Normal_B7087BudgetRev1A10(2).02.00" xfId="3"/>
    <cellStyle name="Обычный" xfId="0" builtinId="0"/>
    <cellStyle name="Обычный 2" xfId="2"/>
    <cellStyle name="Обычный 2 2" xfId="4"/>
    <cellStyle name="Обычный 3" xfId="5"/>
    <cellStyle name="Обычный 3 2" xfId="6"/>
    <cellStyle name="Обычный 4" xfId="7"/>
    <cellStyle name="Обычный 6" xfId="1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C0000"/>
    <pageSetUpPr fitToPage="1"/>
  </sheetPr>
  <dimension ref="A1:GR560"/>
  <sheetViews>
    <sheetView showGridLines="0" zoomScale="85" zoomScaleNormal="85" workbookViewId="0">
      <pane xSplit="10" ySplit="7" topLeftCell="K107" activePane="bottomRight" state="frozenSplit"/>
      <selection pane="topRight" activeCell="K1" sqref="K1"/>
      <selection pane="bottomLeft" activeCell="A8" sqref="A8"/>
      <selection pane="bottomRight" activeCell="B122" sqref="B122"/>
    </sheetView>
  </sheetViews>
  <sheetFormatPr defaultRowHeight="15.75"/>
  <cols>
    <col min="1" max="1" width="7" style="1" customWidth="1"/>
    <col min="2" max="2" width="81.42578125" style="1" customWidth="1"/>
    <col min="3" max="4" width="13.85546875" style="45" customWidth="1"/>
    <col min="5" max="6" width="16.7109375" style="1" customWidth="1"/>
    <col min="7" max="7" width="4.140625" style="1" customWidth="1"/>
    <col min="8" max="8" width="12.28515625" style="1" customWidth="1"/>
    <col min="9" max="9" width="16.7109375" style="1" customWidth="1"/>
    <col min="10" max="10" width="18.7109375" style="1" customWidth="1"/>
    <col min="11" max="25" width="9.140625" style="8"/>
    <col min="26" max="16384" width="9.140625" style="1"/>
  </cols>
  <sheetData>
    <row r="1" spans="1:200">
      <c r="A1" s="48"/>
      <c r="B1" s="49" t="s">
        <v>2</v>
      </c>
      <c r="C1" s="50">
        <v>1.4554</v>
      </c>
      <c r="D1" s="51"/>
      <c r="E1" s="48"/>
      <c r="F1" s="48"/>
      <c r="G1" s="211" t="s">
        <v>3</v>
      </c>
      <c r="H1" s="212"/>
      <c r="I1" s="52" t="s">
        <v>4</v>
      </c>
      <c r="J1" s="52" t="s">
        <v>5</v>
      </c>
      <c r="P1" s="8" t="s">
        <v>6</v>
      </c>
      <c r="Q1" s="8" t="str">
        <f>DefName</f>
        <v>ремонт офиса</v>
      </c>
      <c r="R1" s="8" t="s">
        <v>63</v>
      </c>
      <c r="GR1" s="1" t="s">
        <v>0</v>
      </c>
    </row>
    <row r="2" spans="1:200">
      <c r="A2" s="48"/>
      <c r="B2" s="49" t="s">
        <v>7</v>
      </c>
      <c r="C2" s="50">
        <v>1.3</v>
      </c>
      <c r="D2" s="51"/>
      <c r="E2" s="211" t="s">
        <v>8</v>
      </c>
      <c r="F2" s="212"/>
      <c r="G2" s="215">
        <f>ROUND(ItogoStoimostRabot*1.18,2)</f>
        <v>2222328.81</v>
      </c>
      <c r="H2" s="216"/>
      <c r="I2" s="53">
        <f>ROUND(ItogoStoimostMaterialov*1.18,2)</f>
        <v>3969370.44</v>
      </c>
      <c r="J2" s="54">
        <f>VsegoPoSmete</f>
        <v>6315533.2399999993</v>
      </c>
      <c r="P2" s="8" t="s">
        <v>9</v>
      </c>
      <c r="R2" s="9">
        <v>0.18</v>
      </c>
      <c r="GR2" s="1" t="s">
        <v>1</v>
      </c>
    </row>
    <row r="3" spans="1:200">
      <c r="A3" s="48"/>
      <c r="B3" s="49" t="s">
        <v>10</v>
      </c>
      <c r="C3" s="55">
        <v>0.12</v>
      </c>
      <c r="D3" s="51"/>
      <c r="E3" s="211" t="s">
        <v>11</v>
      </c>
      <c r="F3" s="212"/>
      <c r="G3" s="217">
        <f>F542</f>
        <v>1526981</v>
      </c>
      <c r="H3" s="218"/>
      <c r="I3" s="56">
        <f>F543</f>
        <v>3053372.83</v>
      </c>
      <c r="J3" s="57">
        <f>F546</f>
        <v>4580353.83</v>
      </c>
      <c r="P3" s="8" t="s">
        <v>9</v>
      </c>
      <c r="GR3" s="2" t="s">
        <v>666</v>
      </c>
    </row>
    <row r="4" spans="1:200">
      <c r="A4" s="48"/>
      <c r="B4" s="49" t="s">
        <v>12</v>
      </c>
      <c r="C4" s="58">
        <v>0</v>
      </c>
      <c r="D4" s="51"/>
      <c r="E4" s="48"/>
      <c r="F4" s="52" t="s">
        <v>13</v>
      </c>
      <c r="G4" s="219"/>
      <c r="H4" s="220"/>
      <c r="I4" s="59">
        <f>IF(SmStoimost=0,0,УЧП/SmStoimost)</f>
        <v>0.21276432391954286</v>
      </c>
      <c r="J4" s="60">
        <f>ROUND(SmStoimost-PlanStoimost-SmStoimost*ЛНИ-(SmStoimost-PlanStMater)*ВНС,2)</f>
        <v>1343720.16</v>
      </c>
      <c r="P4" s="8" t="s">
        <v>9</v>
      </c>
      <c r="GR4" s="1">
        <v>1</v>
      </c>
    </row>
    <row r="5" spans="1:200" ht="20.25" customHeight="1">
      <c r="A5" s="208" t="s">
        <v>543</v>
      </c>
      <c r="B5" s="209"/>
      <c r="C5" s="209"/>
      <c r="D5" s="209"/>
      <c r="E5" s="209"/>
      <c r="F5" s="210"/>
      <c r="G5" s="61"/>
      <c r="H5" s="62"/>
      <c r="I5" s="213" t="s">
        <v>14</v>
      </c>
      <c r="J5" s="214"/>
      <c r="P5" s="8" t="s">
        <v>15</v>
      </c>
    </row>
    <row r="6" spans="1:200" ht="32.25" customHeight="1">
      <c r="A6" s="42" t="s">
        <v>16</v>
      </c>
      <c r="B6" s="42" t="s">
        <v>17</v>
      </c>
      <c r="C6" s="42" t="s">
        <v>18</v>
      </c>
      <c r="D6" s="42" t="s">
        <v>19</v>
      </c>
      <c r="E6" s="42" t="s">
        <v>20</v>
      </c>
      <c r="F6" s="42" t="s">
        <v>21</v>
      </c>
      <c r="G6" s="63"/>
      <c r="H6" s="4" t="s">
        <v>22</v>
      </c>
      <c r="I6" s="4" t="s">
        <v>23</v>
      </c>
      <c r="J6" s="4" t="s">
        <v>24</v>
      </c>
      <c r="P6" s="8" t="s">
        <v>25</v>
      </c>
    </row>
    <row r="7" spans="1:200" s="3" customFormat="1" ht="1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5"/>
      <c r="H7" s="6"/>
      <c r="I7" s="6">
        <v>5</v>
      </c>
      <c r="J7" s="6">
        <v>6</v>
      </c>
      <c r="K7" s="10"/>
      <c r="L7" s="10"/>
      <c r="M7" s="10"/>
      <c r="N7" s="10"/>
      <c r="O7" s="10"/>
      <c r="P7" s="10" t="s">
        <v>25</v>
      </c>
      <c r="Q7" s="10"/>
      <c r="R7" s="10"/>
      <c r="S7" s="10"/>
      <c r="T7" s="10"/>
      <c r="U7" s="10"/>
      <c r="V7" s="10"/>
      <c r="W7" s="10"/>
      <c r="X7" s="10"/>
      <c r="Y7" s="10"/>
    </row>
    <row r="8" spans="1:200">
      <c r="A8" s="47"/>
      <c r="B8" s="47"/>
      <c r="C8" s="64"/>
      <c r="D8" s="64"/>
      <c r="E8" s="47"/>
      <c r="F8" s="47"/>
      <c r="G8" s="61"/>
      <c r="H8" s="47"/>
      <c r="I8" s="47"/>
      <c r="J8" s="65"/>
      <c r="P8" s="8" t="s">
        <v>26</v>
      </c>
    </row>
    <row r="9" spans="1:200" s="41" customFormat="1">
      <c r="A9" s="66">
        <v>1</v>
      </c>
      <c r="B9" s="67" t="s">
        <v>488</v>
      </c>
      <c r="C9" s="68"/>
      <c r="D9" s="68"/>
      <c r="E9" s="69"/>
      <c r="F9" s="70"/>
      <c r="G9" s="71"/>
      <c r="H9" s="69"/>
      <c r="I9" s="69"/>
      <c r="J9" s="70"/>
      <c r="K9" s="44"/>
      <c r="L9" s="44"/>
      <c r="M9" s="44"/>
      <c r="N9" s="44"/>
      <c r="O9" s="44"/>
      <c r="P9" s="44" t="s">
        <v>41</v>
      </c>
      <c r="Q9" s="44"/>
      <c r="R9" s="44"/>
      <c r="S9" s="44"/>
      <c r="T9" s="44"/>
      <c r="U9" s="44"/>
      <c r="V9" s="44"/>
      <c r="W9" s="44"/>
      <c r="X9" s="44"/>
      <c r="Y9" s="44"/>
    </row>
    <row r="10" spans="1:200" s="41" customFormat="1" hidden="1">
      <c r="A10" s="72"/>
      <c r="B10" s="73"/>
      <c r="C10" s="74"/>
      <c r="D10" s="74"/>
      <c r="E10" s="73"/>
      <c r="F10" s="65"/>
      <c r="G10" s="63"/>
      <c r="H10" s="47"/>
      <c r="I10" s="47"/>
      <c r="J10" s="65"/>
      <c r="K10" s="44"/>
      <c r="L10" s="44"/>
      <c r="M10" s="44"/>
      <c r="N10" s="44"/>
      <c r="O10" s="44"/>
      <c r="P10" s="44" t="s">
        <v>42</v>
      </c>
      <c r="Q10" s="44"/>
      <c r="R10" s="44"/>
      <c r="S10" s="44"/>
      <c r="T10" s="44"/>
      <c r="U10" s="44"/>
      <c r="V10" s="44"/>
      <c r="W10" s="44"/>
      <c r="X10" s="44"/>
      <c r="Y10" s="44"/>
    </row>
    <row r="11" spans="1:200" s="41" customFormat="1">
      <c r="A11" s="114" t="s">
        <v>51</v>
      </c>
      <c r="B11" s="115" t="s">
        <v>489</v>
      </c>
      <c r="C11" s="138" t="s">
        <v>87</v>
      </c>
      <c r="D11" s="116">
        <v>1</v>
      </c>
      <c r="E11" s="116">
        <v>20656.78</v>
      </c>
      <c r="F11" s="117">
        <f>ROUND(E11*ROUND(D11,2),2)</f>
        <v>20656.78</v>
      </c>
      <c r="G11" s="120" t="s">
        <v>48</v>
      </c>
      <c r="H11" s="119">
        <f>KoeffForPrice</f>
        <v>1.4554</v>
      </c>
      <c r="I11" s="118">
        <f>ROUND(E11*H11/1.18,2)</f>
        <v>25477.86</v>
      </c>
      <c r="J11" s="117">
        <f>ROUND(I11*ROUND(D11,2),2)</f>
        <v>25477.86</v>
      </c>
      <c r="K11" s="44"/>
      <c r="L11" s="44"/>
      <c r="M11" s="44"/>
      <c r="N11" s="44"/>
      <c r="O11" s="44"/>
      <c r="P11" s="44" t="s">
        <v>49</v>
      </c>
      <c r="Q11" s="44"/>
      <c r="R11" s="44"/>
      <c r="S11" s="44"/>
      <c r="T11" s="44"/>
      <c r="U11" s="44"/>
      <c r="V11" s="44"/>
      <c r="W11" s="44"/>
      <c r="X11" s="44"/>
      <c r="Y11" s="44"/>
    </row>
    <row r="12" spans="1:200" s="41" customFormat="1" hidden="1">
      <c r="A12" s="72"/>
      <c r="B12" s="73"/>
      <c r="C12" s="74"/>
      <c r="D12" s="74"/>
      <c r="E12" s="73"/>
      <c r="F12" s="65"/>
      <c r="G12" s="63"/>
      <c r="H12" s="47"/>
      <c r="I12" s="47"/>
      <c r="J12" s="65"/>
      <c r="K12" s="44"/>
      <c r="L12" s="44"/>
      <c r="M12" s="44"/>
      <c r="N12" s="44"/>
      <c r="O12" s="44"/>
      <c r="P12" s="44" t="s">
        <v>43</v>
      </c>
      <c r="Q12" s="44"/>
      <c r="R12" s="44"/>
      <c r="S12" s="44"/>
      <c r="T12" s="44"/>
      <c r="U12" s="44"/>
      <c r="V12" s="44"/>
      <c r="W12" s="44"/>
      <c r="X12" s="44"/>
      <c r="Y12" s="44"/>
    </row>
    <row r="13" spans="1:200" s="41" customFormat="1">
      <c r="A13" s="75" t="s">
        <v>45</v>
      </c>
      <c r="B13" s="76"/>
      <c r="C13" s="77"/>
      <c r="D13" s="77"/>
      <c r="E13" s="76"/>
      <c r="F13" s="78">
        <f>SUM(F10:F12)</f>
        <v>20656.78</v>
      </c>
      <c r="G13" s="79"/>
      <c r="H13" s="75" t="s">
        <v>45</v>
      </c>
      <c r="I13" s="76"/>
      <c r="J13" s="78">
        <f>SUM(J10:J12)</f>
        <v>25477.86</v>
      </c>
      <c r="K13" s="44"/>
      <c r="L13" s="44"/>
      <c r="M13" s="44"/>
      <c r="N13" s="44"/>
      <c r="O13" s="44"/>
      <c r="P13" s="44" t="s">
        <v>44</v>
      </c>
      <c r="Q13" s="44"/>
      <c r="R13" s="44"/>
      <c r="S13" s="44"/>
      <c r="T13" s="44"/>
      <c r="U13" s="44"/>
      <c r="V13" s="44"/>
      <c r="W13" s="44"/>
      <c r="X13" s="44"/>
      <c r="Y13" s="44"/>
    </row>
    <row r="14" spans="1:200" s="41" customFormat="1">
      <c r="A14" s="80" t="s">
        <v>30</v>
      </c>
      <c r="B14" s="133"/>
      <c r="C14" s="82"/>
      <c r="D14" s="82"/>
      <c r="E14" s="81"/>
      <c r="F14" s="83">
        <f>SUMIF(P10:P12,"pr",F10:F12)</f>
        <v>20656.78</v>
      </c>
      <c r="G14" s="84"/>
      <c r="H14" s="80" t="s">
        <v>30</v>
      </c>
      <c r="I14" s="81"/>
      <c r="J14" s="85">
        <f>SUMIF(P10:P12,"pr",J10:J12)</f>
        <v>25477.86</v>
      </c>
      <c r="K14" s="44"/>
      <c r="L14" s="44"/>
      <c r="M14" s="44"/>
      <c r="N14" s="44"/>
      <c r="O14" s="44"/>
      <c r="P14" s="44" t="s">
        <v>46</v>
      </c>
      <c r="Q14" s="44"/>
      <c r="R14" s="44"/>
      <c r="S14" s="44"/>
      <c r="T14" s="44"/>
      <c r="U14" s="44"/>
      <c r="V14" s="44"/>
      <c r="W14" s="44"/>
      <c r="X14" s="44"/>
      <c r="Y14" s="44"/>
    </row>
    <row r="15" spans="1:200" s="41" customFormat="1">
      <c r="A15" s="80" t="s">
        <v>32</v>
      </c>
      <c r="B15" s="133"/>
      <c r="C15" s="82"/>
      <c r="D15" s="82"/>
      <c r="E15" s="81"/>
      <c r="F15" s="83">
        <f>SUMIF(P10:P12,"mat",F10:F12)+SUMIF(P10:P12,"meh",F10:F12)</f>
        <v>0</v>
      </c>
      <c r="G15" s="84"/>
      <c r="H15" s="80" t="s">
        <v>32</v>
      </c>
      <c r="I15" s="81"/>
      <c r="J15" s="85">
        <f>SUMIF(P10:P12,"mat",J10:J12)+SUMIF(P10:P12,"meh",J10:J12)</f>
        <v>0</v>
      </c>
      <c r="K15" s="44"/>
      <c r="L15" s="44"/>
      <c r="M15" s="44"/>
      <c r="N15" s="44"/>
      <c r="O15" s="44"/>
      <c r="P15" s="44" t="s">
        <v>47</v>
      </c>
      <c r="Q15" s="44"/>
      <c r="R15" s="44"/>
      <c r="S15" s="44"/>
      <c r="T15" s="44"/>
      <c r="U15" s="44"/>
      <c r="V15" s="44"/>
      <c r="W15" s="44"/>
      <c r="X15" s="44"/>
      <c r="Y15" s="44"/>
    </row>
    <row r="16" spans="1:200" s="41" customFormat="1">
      <c r="A16" s="47"/>
      <c r="B16" s="134"/>
      <c r="C16" s="64"/>
      <c r="D16" s="64"/>
      <c r="E16" s="47"/>
      <c r="F16" s="47"/>
      <c r="G16" s="63"/>
      <c r="H16" s="47"/>
      <c r="I16" s="47"/>
      <c r="J16" s="65"/>
      <c r="K16" s="44"/>
      <c r="L16" s="44"/>
      <c r="M16" s="44"/>
      <c r="N16" s="44"/>
      <c r="O16" s="44"/>
      <c r="P16" s="44" t="s">
        <v>26</v>
      </c>
      <c r="Q16" s="44"/>
      <c r="R16" s="44"/>
      <c r="S16" s="44"/>
      <c r="T16" s="44"/>
      <c r="U16" s="44"/>
      <c r="V16" s="44"/>
      <c r="W16" s="44"/>
      <c r="X16" s="44"/>
      <c r="Y16" s="44"/>
    </row>
    <row r="17" spans="1:25" s="41" customFormat="1">
      <c r="A17" s="66">
        <v>2</v>
      </c>
      <c r="B17" s="135" t="s">
        <v>199</v>
      </c>
      <c r="C17" s="68"/>
      <c r="D17" s="68"/>
      <c r="E17" s="69"/>
      <c r="F17" s="70"/>
      <c r="G17" s="71"/>
      <c r="H17" s="69"/>
      <c r="I17" s="69"/>
      <c r="J17" s="70"/>
      <c r="K17" s="44"/>
      <c r="L17" s="44"/>
      <c r="M17" s="44"/>
      <c r="N17" s="44"/>
      <c r="O17" s="44"/>
      <c r="P17" s="44" t="s">
        <v>41</v>
      </c>
      <c r="Q17" s="44"/>
      <c r="R17" s="44"/>
      <c r="S17" s="44"/>
      <c r="T17" s="44"/>
      <c r="U17" s="44"/>
      <c r="V17" s="44"/>
      <c r="W17" s="44"/>
      <c r="X17" s="44"/>
      <c r="Y17" s="44"/>
    </row>
    <row r="18" spans="1:25" s="41" customFormat="1" hidden="1">
      <c r="A18" s="72"/>
      <c r="B18" s="136"/>
      <c r="C18" s="74"/>
      <c r="D18" s="74"/>
      <c r="E18" s="73"/>
      <c r="F18" s="65"/>
      <c r="G18" s="63"/>
      <c r="H18" s="47"/>
      <c r="I18" s="47"/>
      <c r="J18" s="65"/>
      <c r="K18" s="44"/>
      <c r="L18" s="44"/>
      <c r="M18" s="44"/>
      <c r="N18" s="44"/>
      <c r="O18" s="44"/>
      <c r="P18" s="44" t="s">
        <v>42</v>
      </c>
      <c r="Q18" s="44"/>
      <c r="R18" s="44"/>
      <c r="S18" s="44"/>
      <c r="T18" s="44"/>
      <c r="U18" s="44"/>
      <c r="V18" s="44"/>
      <c r="W18" s="44"/>
      <c r="X18" s="44"/>
      <c r="Y18" s="44"/>
    </row>
    <row r="19" spans="1:25" s="41" customFormat="1">
      <c r="A19" s="114" t="s">
        <v>51</v>
      </c>
      <c r="B19" s="115" t="s">
        <v>258</v>
      </c>
      <c r="C19" s="138" t="s">
        <v>99</v>
      </c>
      <c r="D19" s="116">
        <v>111.5</v>
      </c>
      <c r="E19" s="116">
        <v>20</v>
      </c>
      <c r="F19" s="117">
        <f t="shared" ref="F19:F50" si="0">ROUND(E19*ROUND(D19,2),2)</f>
        <v>2230</v>
      </c>
      <c r="G19" s="120" t="s">
        <v>48</v>
      </c>
      <c r="H19" s="119">
        <f>KoeffForPrice</f>
        <v>1.4554</v>
      </c>
      <c r="I19" s="118">
        <f t="shared" ref="I19:I50" si="1">ROUND(E19*H19/1.18,2)</f>
        <v>24.67</v>
      </c>
      <c r="J19" s="117">
        <f t="shared" ref="J19:J50" si="2">ROUND(I19*ROUND(D19,2),2)</f>
        <v>2750.71</v>
      </c>
      <c r="K19" s="44"/>
      <c r="L19" s="44"/>
      <c r="M19" s="44"/>
      <c r="N19" s="44"/>
      <c r="O19" s="44"/>
      <c r="P19" s="44" t="s">
        <v>49</v>
      </c>
      <c r="Q19" s="44"/>
      <c r="R19" s="44"/>
      <c r="S19" s="44"/>
      <c r="T19" s="44"/>
      <c r="U19" s="44"/>
      <c r="V19" s="44"/>
      <c r="W19" s="44"/>
      <c r="X19" s="44"/>
      <c r="Y19" s="44"/>
    </row>
    <row r="20" spans="1:25" s="41" customFormat="1">
      <c r="A20" s="114" t="s">
        <v>55</v>
      </c>
      <c r="B20" s="115" t="s">
        <v>259</v>
      </c>
      <c r="C20" s="138" t="s">
        <v>260</v>
      </c>
      <c r="D20" s="116">
        <v>325.3</v>
      </c>
      <c r="E20" s="116">
        <v>40</v>
      </c>
      <c r="F20" s="117">
        <f t="shared" si="0"/>
        <v>13012</v>
      </c>
      <c r="G20" s="120" t="s">
        <v>48</v>
      </c>
      <c r="H20" s="119">
        <f>KoeffForPrice</f>
        <v>1.4554</v>
      </c>
      <c r="I20" s="118">
        <f t="shared" si="1"/>
        <v>49.34</v>
      </c>
      <c r="J20" s="117">
        <f t="shared" si="2"/>
        <v>16050.3</v>
      </c>
      <c r="K20" s="44"/>
      <c r="L20" s="44"/>
      <c r="M20" s="44"/>
      <c r="N20" s="44"/>
      <c r="O20" s="44"/>
      <c r="P20" s="44" t="s">
        <v>49</v>
      </c>
      <c r="Q20" s="44"/>
      <c r="R20" s="44"/>
      <c r="S20" s="44"/>
      <c r="T20" s="44"/>
      <c r="U20" s="44"/>
      <c r="V20" s="44"/>
      <c r="W20" s="44"/>
      <c r="X20" s="44"/>
      <c r="Y20" s="44"/>
    </row>
    <row r="21" spans="1:25" s="41" customFormat="1">
      <c r="A21" s="114" t="s">
        <v>59</v>
      </c>
      <c r="B21" s="115" t="s">
        <v>261</v>
      </c>
      <c r="C21" s="138" t="s">
        <v>260</v>
      </c>
      <c r="D21" s="116">
        <v>7.2</v>
      </c>
      <c r="E21" s="116">
        <v>150</v>
      </c>
      <c r="F21" s="117">
        <f t="shared" si="0"/>
        <v>1080</v>
      </c>
      <c r="G21" s="120" t="s">
        <v>48</v>
      </c>
      <c r="H21" s="119">
        <f>KoeffForPrice</f>
        <v>1.4554</v>
      </c>
      <c r="I21" s="118">
        <f t="shared" si="1"/>
        <v>185.01</v>
      </c>
      <c r="J21" s="117">
        <f t="shared" si="2"/>
        <v>1332.07</v>
      </c>
      <c r="K21" s="44"/>
      <c r="L21" s="44"/>
      <c r="M21" s="44"/>
      <c r="N21" s="44"/>
      <c r="O21" s="44"/>
      <c r="P21" s="44" t="s">
        <v>49</v>
      </c>
      <c r="Q21" s="44"/>
      <c r="R21" s="44"/>
      <c r="S21" s="44"/>
      <c r="T21" s="44"/>
      <c r="U21" s="44"/>
      <c r="V21" s="44"/>
      <c r="W21" s="44"/>
      <c r="X21" s="44"/>
      <c r="Y21" s="44"/>
    </row>
    <row r="22" spans="1:25" s="41" customFormat="1">
      <c r="A22" s="114" t="s">
        <v>94</v>
      </c>
      <c r="B22" s="115" t="s">
        <v>647</v>
      </c>
      <c r="C22" s="138" t="s">
        <v>260</v>
      </c>
      <c r="D22" s="116">
        <v>32</v>
      </c>
      <c r="E22" s="116">
        <v>240</v>
      </c>
      <c r="F22" s="117">
        <f t="shared" si="0"/>
        <v>7680</v>
      </c>
      <c r="G22" s="120" t="s">
        <v>48</v>
      </c>
      <c r="H22" s="119">
        <f>KoeffForPrice</f>
        <v>1.4554</v>
      </c>
      <c r="I22" s="118">
        <f t="shared" si="1"/>
        <v>296.01</v>
      </c>
      <c r="J22" s="117">
        <f t="shared" si="2"/>
        <v>9472.32</v>
      </c>
      <c r="K22" s="44"/>
      <c r="L22" s="44"/>
      <c r="M22" s="44"/>
      <c r="N22" s="44"/>
      <c r="O22" s="44"/>
      <c r="P22" s="44" t="s">
        <v>49</v>
      </c>
      <c r="Q22" s="44"/>
      <c r="R22" s="44"/>
      <c r="S22" s="44"/>
      <c r="T22" s="44"/>
      <c r="U22" s="44"/>
      <c r="V22" s="44"/>
      <c r="W22" s="44"/>
      <c r="X22" s="44"/>
      <c r="Y22" s="44"/>
    </row>
    <row r="23" spans="1:25" s="41" customFormat="1">
      <c r="A23" s="121" t="s">
        <v>95</v>
      </c>
      <c r="B23" s="122" t="s">
        <v>648</v>
      </c>
      <c r="C23" s="139" t="s">
        <v>649</v>
      </c>
      <c r="D23" s="116">
        <v>12</v>
      </c>
      <c r="E23" s="116">
        <v>268</v>
      </c>
      <c r="F23" s="124">
        <f t="shared" si="0"/>
        <v>3216</v>
      </c>
      <c r="G23" s="120" t="s">
        <v>48</v>
      </c>
      <c r="H23" s="119">
        <f>KoeffForMaterial</f>
        <v>1.3</v>
      </c>
      <c r="I23" s="123">
        <f t="shared" si="1"/>
        <v>295.25</v>
      </c>
      <c r="J23" s="124">
        <f t="shared" si="2"/>
        <v>3543</v>
      </c>
      <c r="K23" s="44"/>
      <c r="L23" s="44"/>
      <c r="M23" s="44"/>
      <c r="N23" s="44"/>
      <c r="O23" s="44"/>
      <c r="P23" s="44" t="s">
        <v>50</v>
      </c>
      <c r="Q23" s="44"/>
      <c r="R23" s="44"/>
      <c r="S23" s="44"/>
      <c r="T23" s="44"/>
      <c r="U23" s="44"/>
      <c r="V23" s="44"/>
      <c r="W23" s="44"/>
      <c r="X23" s="44"/>
      <c r="Y23" s="44"/>
    </row>
    <row r="24" spans="1:25" s="41" customFormat="1">
      <c r="A24" s="114" t="s">
        <v>104</v>
      </c>
      <c r="B24" s="115" t="s">
        <v>584</v>
      </c>
      <c r="C24" s="138" t="s">
        <v>260</v>
      </c>
      <c r="D24" s="116">
        <v>9.6</v>
      </c>
      <c r="E24" s="116">
        <v>90</v>
      </c>
      <c r="F24" s="117">
        <f t="shared" si="0"/>
        <v>864</v>
      </c>
      <c r="G24" s="120" t="s">
        <v>48</v>
      </c>
      <c r="H24" s="119">
        <f>KoeffForPrice</f>
        <v>1.4554</v>
      </c>
      <c r="I24" s="118">
        <f t="shared" si="1"/>
        <v>111.01</v>
      </c>
      <c r="J24" s="117">
        <f t="shared" si="2"/>
        <v>1065.7</v>
      </c>
      <c r="K24" s="44"/>
      <c r="L24" s="44"/>
      <c r="M24" s="44"/>
      <c r="N24" s="44"/>
      <c r="O24" s="44"/>
      <c r="P24" s="44" t="s">
        <v>49</v>
      </c>
      <c r="Q24" s="44"/>
      <c r="R24" s="44"/>
      <c r="S24" s="44"/>
      <c r="T24" s="44"/>
      <c r="U24" s="44"/>
      <c r="V24" s="44"/>
      <c r="W24" s="44"/>
      <c r="X24" s="44"/>
      <c r="Y24" s="44"/>
    </row>
    <row r="25" spans="1:25" s="41" customFormat="1">
      <c r="A25" s="121" t="s">
        <v>105</v>
      </c>
      <c r="B25" s="122" t="s">
        <v>585</v>
      </c>
      <c r="C25" s="139" t="s">
        <v>586</v>
      </c>
      <c r="D25" s="116">
        <v>4</v>
      </c>
      <c r="E25" s="116">
        <v>450</v>
      </c>
      <c r="F25" s="124">
        <f t="shared" si="0"/>
        <v>1800</v>
      </c>
      <c r="G25" s="120" t="s">
        <v>48</v>
      </c>
      <c r="H25" s="119">
        <f>KoeffForMaterial</f>
        <v>1.3</v>
      </c>
      <c r="I25" s="123">
        <f t="shared" si="1"/>
        <v>495.76</v>
      </c>
      <c r="J25" s="124">
        <f t="shared" si="2"/>
        <v>1983.04</v>
      </c>
      <c r="K25" s="44"/>
      <c r="L25" s="44"/>
      <c r="M25" s="44"/>
      <c r="N25" s="44"/>
      <c r="O25" s="44"/>
      <c r="P25" s="44" t="s">
        <v>50</v>
      </c>
      <c r="Q25" s="44"/>
      <c r="R25" s="44"/>
      <c r="S25" s="44"/>
      <c r="T25" s="44"/>
      <c r="U25" s="44"/>
      <c r="V25" s="44"/>
      <c r="W25" s="44"/>
      <c r="X25" s="44"/>
      <c r="Y25" s="44"/>
    </row>
    <row r="26" spans="1:25" s="41" customFormat="1">
      <c r="A26" s="121" t="s">
        <v>106</v>
      </c>
      <c r="B26" s="122" t="s">
        <v>583</v>
      </c>
      <c r="C26" s="139" t="s">
        <v>211</v>
      </c>
      <c r="D26" s="116">
        <v>2</v>
      </c>
      <c r="E26" s="116">
        <v>420</v>
      </c>
      <c r="F26" s="124">
        <f t="shared" si="0"/>
        <v>840</v>
      </c>
      <c r="G26" s="120" t="s">
        <v>48</v>
      </c>
      <c r="H26" s="119">
        <f>KoeffForMaterial</f>
        <v>1.3</v>
      </c>
      <c r="I26" s="123">
        <f t="shared" si="1"/>
        <v>462.71</v>
      </c>
      <c r="J26" s="124">
        <f t="shared" si="2"/>
        <v>925.42</v>
      </c>
      <c r="K26" s="44"/>
      <c r="L26" s="44"/>
      <c r="M26" s="44"/>
      <c r="N26" s="44"/>
      <c r="O26" s="44"/>
      <c r="P26" s="44" t="s">
        <v>50</v>
      </c>
      <c r="Q26" s="44"/>
      <c r="R26" s="44"/>
      <c r="S26" s="44"/>
      <c r="T26" s="44"/>
      <c r="U26" s="44"/>
      <c r="V26" s="44"/>
      <c r="W26" s="44"/>
      <c r="X26" s="44"/>
      <c r="Y26" s="44"/>
    </row>
    <row r="27" spans="1:25" s="41" customFormat="1">
      <c r="A27" s="114" t="s">
        <v>114</v>
      </c>
      <c r="B27" s="115" t="s">
        <v>262</v>
      </c>
      <c r="C27" s="138" t="s">
        <v>260</v>
      </c>
      <c r="D27" s="116">
        <v>248</v>
      </c>
      <c r="E27" s="116">
        <v>95</v>
      </c>
      <c r="F27" s="117">
        <f t="shared" si="0"/>
        <v>23560</v>
      </c>
      <c r="G27" s="120" t="s">
        <v>48</v>
      </c>
      <c r="H27" s="119">
        <f>KoeffForPrice</f>
        <v>1.4554</v>
      </c>
      <c r="I27" s="118">
        <f t="shared" si="1"/>
        <v>117.17</v>
      </c>
      <c r="J27" s="117">
        <f t="shared" si="2"/>
        <v>29058.16</v>
      </c>
      <c r="K27" s="44"/>
      <c r="L27" s="44"/>
      <c r="M27" s="44"/>
      <c r="N27" s="44"/>
      <c r="O27" s="44"/>
      <c r="P27" s="44" t="s">
        <v>49</v>
      </c>
      <c r="Q27" s="44"/>
      <c r="R27" s="44"/>
      <c r="S27" s="44"/>
      <c r="T27" s="44"/>
      <c r="U27" s="44"/>
      <c r="V27" s="44"/>
      <c r="W27" s="44"/>
      <c r="X27" s="44"/>
      <c r="Y27" s="44"/>
    </row>
    <row r="28" spans="1:25" s="41" customFormat="1">
      <c r="A28" s="121" t="s">
        <v>115</v>
      </c>
      <c r="B28" s="122" t="s">
        <v>546</v>
      </c>
      <c r="C28" s="139" t="s">
        <v>260</v>
      </c>
      <c r="D28" s="116">
        <v>285</v>
      </c>
      <c r="E28" s="116">
        <v>500</v>
      </c>
      <c r="F28" s="124">
        <f t="shared" si="0"/>
        <v>142500</v>
      </c>
      <c r="G28" s="120" t="s">
        <v>48</v>
      </c>
      <c r="H28" s="119">
        <f>KoeffForMaterial</f>
        <v>1.3</v>
      </c>
      <c r="I28" s="123">
        <f t="shared" si="1"/>
        <v>550.85</v>
      </c>
      <c r="J28" s="124">
        <f t="shared" si="2"/>
        <v>156992.25</v>
      </c>
      <c r="K28" s="44"/>
      <c r="L28" s="44"/>
      <c r="M28" s="44"/>
      <c r="N28" s="44"/>
      <c r="O28" s="44"/>
      <c r="P28" s="44" t="s">
        <v>50</v>
      </c>
      <c r="Q28" s="44"/>
      <c r="R28" s="44"/>
      <c r="S28" s="44"/>
      <c r="T28" s="44"/>
      <c r="U28" s="44"/>
      <c r="V28" s="44"/>
      <c r="W28" s="44"/>
      <c r="X28" s="44"/>
      <c r="Y28" s="44"/>
    </row>
    <row r="29" spans="1:25" s="41" customFormat="1">
      <c r="A29" s="121" t="s">
        <v>213</v>
      </c>
      <c r="B29" s="122" t="s">
        <v>287</v>
      </c>
      <c r="C29" s="139" t="s">
        <v>260</v>
      </c>
      <c r="D29" s="116">
        <v>300</v>
      </c>
      <c r="E29" s="116">
        <v>98</v>
      </c>
      <c r="F29" s="124">
        <f t="shared" si="0"/>
        <v>29400</v>
      </c>
      <c r="G29" s="120" t="s">
        <v>48</v>
      </c>
      <c r="H29" s="119">
        <f>KoeffForMaterial</f>
        <v>1.3</v>
      </c>
      <c r="I29" s="123">
        <f t="shared" si="1"/>
        <v>107.97</v>
      </c>
      <c r="J29" s="124">
        <f t="shared" si="2"/>
        <v>32391</v>
      </c>
      <c r="K29" s="44"/>
      <c r="L29" s="44"/>
      <c r="M29" s="44"/>
      <c r="N29" s="44"/>
      <c r="O29" s="44"/>
      <c r="P29" s="44" t="s">
        <v>50</v>
      </c>
      <c r="Q29" s="44"/>
      <c r="R29" s="44"/>
      <c r="S29" s="44"/>
      <c r="T29" s="44"/>
      <c r="U29" s="44"/>
      <c r="V29" s="44"/>
      <c r="W29" s="44"/>
      <c r="X29" s="44"/>
      <c r="Y29" s="44"/>
    </row>
    <row r="30" spans="1:25" s="41" customFormat="1">
      <c r="A30" s="114" t="s">
        <v>118</v>
      </c>
      <c r="B30" s="115" t="s">
        <v>263</v>
      </c>
      <c r="C30" s="138" t="s">
        <v>260</v>
      </c>
      <c r="D30" s="116">
        <v>6.3</v>
      </c>
      <c r="E30" s="116">
        <v>95</v>
      </c>
      <c r="F30" s="117">
        <f t="shared" si="0"/>
        <v>598.5</v>
      </c>
      <c r="G30" s="120" t="s">
        <v>48</v>
      </c>
      <c r="H30" s="119">
        <f>KoeffForPrice</f>
        <v>1.4554</v>
      </c>
      <c r="I30" s="118">
        <f t="shared" si="1"/>
        <v>117.17</v>
      </c>
      <c r="J30" s="117">
        <f t="shared" si="2"/>
        <v>738.17</v>
      </c>
      <c r="K30" s="44"/>
      <c r="L30" s="44"/>
      <c r="M30" s="44"/>
      <c r="N30" s="44"/>
      <c r="O30" s="44"/>
      <c r="P30" s="44" t="s">
        <v>49</v>
      </c>
      <c r="Q30" s="44"/>
      <c r="R30" s="44"/>
      <c r="S30" s="44"/>
      <c r="T30" s="44"/>
      <c r="U30" s="44"/>
      <c r="V30" s="44"/>
      <c r="W30" s="44"/>
      <c r="X30" s="44"/>
      <c r="Y30" s="44"/>
    </row>
    <row r="31" spans="1:25" s="41" customFormat="1">
      <c r="A31" s="121" t="s">
        <v>119</v>
      </c>
      <c r="B31" s="122" t="s">
        <v>288</v>
      </c>
      <c r="C31" s="139" t="s">
        <v>260</v>
      </c>
      <c r="D31" s="116">
        <v>10</v>
      </c>
      <c r="E31" s="116">
        <v>920</v>
      </c>
      <c r="F31" s="124">
        <f t="shared" si="0"/>
        <v>9200</v>
      </c>
      <c r="G31" s="120" t="s">
        <v>48</v>
      </c>
      <c r="H31" s="119">
        <f>KoeffForMaterial</f>
        <v>1.3</v>
      </c>
      <c r="I31" s="123">
        <f t="shared" si="1"/>
        <v>1013.56</v>
      </c>
      <c r="J31" s="124">
        <f t="shared" si="2"/>
        <v>10135.6</v>
      </c>
      <c r="K31" s="44"/>
      <c r="L31" s="44"/>
      <c r="M31" s="44"/>
      <c r="N31" s="44"/>
      <c r="O31" s="44"/>
      <c r="P31" s="44" t="s">
        <v>50</v>
      </c>
      <c r="Q31" s="44"/>
      <c r="R31" s="44"/>
      <c r="S31" s="44"/>
      <c r="T31" s="44"/>
      <c r="U31" s="44"/>
      <c r="V31" s="44"/>
      <c r="W31" s="44"/>
      <c r="X31" s="44"/>
      <c r="Y31" s="44"/>
    </row>
    <row r="32" spans="1:25" s="41" customFormat="1">
      <c r="A32" s="121" t="s">
        <v>215</v>
      </c>
      <c r="B32" s="122" t="s">
        <v>289</v>
      </c>
      <c r="C32" s="139" t="s">
        <v>290</v>
      </c>
      <c r="D32" s="116">
        <v>1</v>
      </c>
      <c r="E32" s="116">
        <v>2160</v>
      </c>
      <c r="F32" s="124">
        <f t="shared" si="0"/>
        <v>2160</v>
      </c>
      <c r="G32" s="120" t="s">
        <v>48</v>
      </c>
      <c r="H32" s="119">
        <f>KoeffForMaterial</f>
        <v>1.3</v>
      </c>
      <c r="I32" s="123">
        <f t="shared" si="1"/>
        <v>2379.66</v>
      </c>
      <c r="J32" s="124">
        <f t="shared" si="2"/>
        <v>2379.66</v>
      </c>
      <c r="K32" s="44"/>
      <c r="L32" s="44"/>
      <c r="M32" s="44"/>
      <c r="N32" s="44"/>
      <c r="O32" s="44"/>
      <c r="P32" s="44" t="s">
        <v>50</v>
      </c>
      <c r="Q32" s="44"/>
      <c r="R32" s="44"/>
      <c r="S32" s="44"/>
      <c r="T32" s="44"/>
      <c r="U32" s="44"/>
      <c r="V32" s="44"/>
      <c r="W32" s="44"/>
      <c r="X32" s="44"/>
      <c r="Y32" s="44"/>
    </row>
    <row r="33" spans="1:25" s="41" customFormat="1">
      <c r="A33" s="114" t="s">
        <v>122</v>
      </c>
      <c r="B33" s="115" t="s">
        <v>387</v>
      </c>
      <c r="C33" s="138" t="s">
        <v>260</v>
      </c>
      <c r="D33" s="116">
        <v>13.6</v>
      </c>
      <c r="E33" s="116">
        <v>95</v>
      </c>
      <c r="F33" s="117">
        <f t="shared" si="0"/>
        <v>1292</v>
      </c>
      <c r="G33" s="120" t="s">
        <v>48</v>
      </c>
      <c r="H33" s="119">
        <f>KoeffForPrice</f>
        <v>1.4554</v>
      </c>
      <c r="I33" s="118">
        <f t="shared" si="1"/>
        <v>117.17</v>
      </c>
      <c r="J33" s="117">
        <f t="shared" si="2"/>
        <v>1593.51</v>
      </c>
      <c r="K33" s="44"/>
      <c r="L33" s="44"/>
      <c r="M33" s="44"/>
      <c r="N33" s="44"/>
      <c r="O33" s="44"/>
      <c r="P33" s="44" t="s">
        <v>49</v>
      </c>
      <c r="Q33" s="44"/>
      <c r="R33" s="44"/>
      <c r="S33" s="44"/>
      <c r="T33" s="44"/>
      <c r="U33" s="44"/>
      <c r="V33" s="44"/>
      <c r="W33" s="44"/>
      <c r="X33" s="44"/>
      <c r="Y33" s="44"/>
    </row>
    <row r="34" spans="1:25" s="41" customFormat="1">
      <c r="A34" s="121" t="s">
        <v>123</v>
      </c>
      <c r="B34" s="122" t="s">
        <v>386</v>
      </c>
      <c r="C34" s="139" t="s">
        <v>260</v>
      </c>
      <c r="D34" s="116">
        <v>16</v>
      </c>
      <c r="E34" s="116">
        <v>850</v>
      </c>
      <c r="F34" s="124">
        <f t="shared" si="0"/>
        <v>13600</v>
      </c>
      <c r="G34" s="120" t="s">
        <v>48</v>
      </c>
      <c r="H34" s="119">
        <f>KoeffForMaterial</f>
        <v>1.3</v>
      </c>
      <c r="I34" s="123">
        <f t="shared" si="1"/>
        <v>936.44</v>
      </c>
      <c r="J34" s="124">
        <f t="shared" si="2"/>
        <v>14983.04</v>
      </c>
      <c r="K34" s="44"/>
      <c r="L34" s="44"/>
      <c r="M34" s="44"/>
      <c r="N34" s="44"/>
      <c r="O34" s="44"/>
      <c r="P34" s="44" t="s">
        <v>50</v>
      </c>
      <c r="Q34" s="44"/>
      <c r="R34" s="44"/>
      <c r="S34" s="44"/>
      <c r="T34" s="44"/>
      <c r="U34" s="44"/>
      <c r="V34" s="44"/>
      <c r="W34" s="44"/>
      <c r="X34" s="44"/>
      <c r="Y34" s="44"/>
    </row>
    <row r="35" spans="1:25" s="41" customFormat="1">
      <c r="A35" s="121" t="s">
        <v>124</v>
      </c>
      <c r="B35" s="122" t="s">
        <v>388</v>
      </c>
      <c r="C35" s="139" t="s">
        <v>389</v>
      </c>
      <c r="D35" s="116">
        <v>1</v>
      </c>
      <c r="E35" s="116">
        <v>2715</v>
      </c>
      <c r="F35" s="124">
        <f t="shared" si="0"/>
        <v>2715</v>
      </c>
      <c r="G35" s="120" t="s">
        <v>48</v>
      </c>
      <c r="H35" s="119">
        <f>KoeffForMaterial</f>
        <v>1.3</v>
      </c>
      <c r="I35" s="123">
        <f t="shared" si="1"/>
        <v>2991.1</v>
      </c>
      <c r="J35" s="124">
        <f t="shared" si="2"/>
        <v>2991.1</v>
      </c>
      <c r="K35" s="44"/>
      <c r="L35" s="44"/>
      <c r="M35" s="44"/>
      <c r="N35" s="44"/>
      <c r="O35" s="44"/>
      <c r="P35" s="44" t="s">
        <v>50</v>
      </c>
      <c r="Q35" s="44"/>
      <c r="R35" s="44"/>
      <c r="S35" s="44"/>
      <c r="T35" s="44"/>
      <c r="U35" s="44"/>
      <c r="V35" s="44"/>
      <c r="W35" s="44"/>
      <c r="X35" s="44"/>
      <c r="Y35" s="44"/>
    </row>
    <row r="36" spans="1:25" s="41" customFormat="1">
      <c r="A36" s="114" t="s">
        <v>132</v>
      </c>
      <c r="B36" s="115" t="s">
        <v>264</v>
      </c>
      <c r="C36" s="138" t="s">
        <v>260</v>
      </c>
      <c r="D36" s="116">
        <v>68.8</v>
      </c>
      <c r="E36" s="116">
        <v>450</v>
      </c>
      <c r="F36" s="117">
        <f t="shared" si="0"/>
        <v>30960</v>
      </c>
      <c r="G36" s="120" t="s">
        <v>48</v>
      </c>
      <c r="H36" s="119">
        <f>KoeffForPrice</f>
        <v>1.4554</v>
      </c>
      <c r="I36" s="118">
        <f t="shared" si="1"/>
        <v>555.03</v>
      </c>
      <c r="J36" s="117">
        <f t="shared" si="2"/>
        <v>38186.06</v>
      </c>
      <c r="K36" s="44"/>
      <c r="L36" s="44"/>
      <c r="M36" s="44"/>
      <c r="N36" s="44"/>
      <c r="O36" s="44"/>
      <c r="P36" s="44" t="s">
        <v>49</v>
      </c>
      <c r="Q36" s="44"/>
      <c r="R36" s="44"/>
      <c r="S36" s="44"/>
      <c r="T36" s="44"/>
      <c r="U36" s="44"/>
      <c r="V36" s="44"/>
      <c r="W36" s="44"/>
      <c r="X36" s="44"/>
      <c r="Y36" s="44"/>
    </row>
    <row r="37" spans="1:25" s="41" customFormat="1">
      <c r="A37" s="121" t="s">
        <v>133</v>
      </c>
      <c r="B37" s="122" t="s">
        <v>385</v>
      </c>
      <c r="C37" s="139" t="s">
        <v>260</v>
      </c>
      <c r="D37" s="116">
        <v>9</v>
      </c>
      <c r="E37" s="116">
        <v>609</v>
      </c>
      <c r="F37" s="124">
        <f t="shared" si="0"/>
        <v>5481</v>
      </c>
      <c r="G37" s="120" t="s">
        <v>48</v>
      </c>
      <c r="H37" s="119">
        <f t="shared" ref="H37:H43" si="3">KoeffForMaterial</f>
        <v>1.3</v>
      </c>
      <c r="I37" s="123">
        <f t="shared" si="1"/>
        <v>670.93</v>
      </c>
      <c r="J37" s="124">
        <f t="shared" si="2"/>
        <v>6038.37</v>
      </c>
      <c r="K37" s="44"/>
      <c r="L37" s="44"/>
      <c r="M37" s="44"/>
      <c r="N37" s="44"/>
      <c r="O37" s="44"/>
      <c r="P37" s="44" t="s">
        <v>50</v>
      </c>
      <c r="Q37" s="44"/>
      <c r="R37" s="44"/>
      <c r="S37" s="44"/>
      <c r="T37" s="44"/>
      <c r="U37" s="44"/>
      <c r="V37" s="44"/>
      <c r="W37" s="44"/>
      <c r="X37" s="44"/>
      <c r="Y37" s="44"/>
    </row>
    <row r="38" spans="1:25" s="41" customFormat="1">
      <c r="A38" s="121" t="s">
        <v>278</v>
      </c>
      <c r="B38" s="122" t="s">
        <v>562</v>
      </c>
      <c r="C38" s="139" t="s">
        <v>260</v>
      </c>
      <c r="D38" s="116">
        <v>64</v>
      </c>
      <c r="E38" s="116">
        <v>1116</v>
      </c>
      <c r="F38" s="124">
        <f t="shared" si="0"/>
        <v>71424</v>
      </c>
      <c r="G38" s="120" t="s">
        <v>48</v>
      </c>
      <c r="H38" s="119">
        <f t="shared" si="3"/>
        <v>1.3</v>
      </c>
      <c r="I38" s="123">
        <f t="shared" si="1"/>
        <v>1229.49</v>
      </c>
      <c r="J38" s="124">
        <f t="shared" si="2"/>
        <v>78687.360000000001</v>
      </c>
      <c r="K38" s="44"/>
      <c r="L38" s="44"/>
      <c r="M38" s="44"/>
      <c r="N38" s="44"/>
      <c r="O38" s="44"/>
      <c r="P38" s="44" t="s">
        <v>50</v>
      </c>
      <c r="Q38" s="44"/>
      <c r="R38" s="44"/>
      <c r="S38" s="44"/>
      <c r="T38" s="44"/>
      <c r="U38" s="44"/>
      <c r="V38" s="44"/>
      <c r="W38" s="44"/>
      <c r="X38" s="44"/>
      <c r="Y38" s="44"/>
    </row>
    <row r="39" spans="1:25" s="41" customFormat="1">
      <c r="A39" s="121" t="s">
        <v>294</v>
      </c>
      <c r="B39" s="122" t="s">
        <v>563</v>
      </c>
      <c r="C39" s="139" t="s">
        <v>260</v>
      </c>
      <c r="D39" s="116">
        <v>6.5</v>
      </c>
      <c r="E39" s="116">
        <v>1034</v>
      </c>
      <c r="F39" s="124">
        <f t="shared" si="0"/>
        <v>6721</v>
      </c>
      <c r="G39" s="120" t="s">
        <v>48</v>
      </c>
      <c r="H39" s="119">
        <f t="shared" si="3"/>
        <v>1.3</v>
      </c>
      <c r="I39" s="123">
        <f t="shared" si="1"/>
        <v>1139.1500000000001</v>
      </c>
      <c r="J39" s="124">
        <f t="shared" si="2"/>
        <v>7404.48</v>
      </c>
      <c r="K39" s="44"/>
      <c r="L39" s="44"/>
      <c r="M39" s="44"/>
      <c r="N39" s="44"/>
      <c r="O39" s="44"/>
      <c r="P39" s="44" t="s">
        <v>50</v>
      </c>
      <c r="Q39" s="44"/>
      <c r="R39" s="44"/>
      <c r="S39" s="44"/>
      <c r="T39" s="44"/>
      <c r="U39" s="44"/>
      <c r="V39" s="44"/>
      <c r="W39" s="44"/>
      <c r="X39" s="44"/>
      <c r="Y39" s="44"/>
    </row>
    <row r="40" spans="1:25" s="47" customFormat="1">
      <c r="A40" s="121" t="s">
        <v>295</v>
      </c>
      <c r="B40" s="122" t="s">
        <v>564</v>
      </c>
      <c r="C40" s="139" t="s">
        <v>211</v>
      </c>
      <c r="D40" s="116">
        <v>16</v>
      </c>
      <c r="E40" s="116">
        <v>630</v>
      </c>
      <c r="F40" s="124">
        <f t="shared" si="0"/>
        <v>10080</v>
      </c>
      <c r="G40" s="120" t="s">
        <v>48</v>
      </c>
      <c r="H40" s="119">
        <f t="shared" si="3"/>
        <v>1.3</v>
      </c>
      <c r="I40" s="123">
        <f t="shared" si="1"/>
        <v>694.07</v>
      </c>
      <c r="J40" s="124">
        <f t="shared" si="2"/>
        <v>11105.12</v>
      </c>
      <c r="K40" s="46"/>
      <c r="L40" s="46"/>
      <c r="M40" s="46"/>
      <c r="N40" s="46"/>
      <c r="O40" s="46"/>
      <c r="P40" s="46" t="s">
        <v>50</v>
      </c>
      <c r="Q40" s="46"/>
      <c r="R40" s="46"/>
      <c r="S40" s="46"/>
      <c r="T40" s="46"/>
      <c r="U40" s="46"/>
      <c r="V40" s="46"/>
      <c r="W40" s="46"/>
      <c r="X40" s="46"/>
      <c r="Y40" s="46"/>
    </row>
    <row r="41" spans="1:25" s="41" customFormat="1">
      <c r="A41" s="121" t="s">
        <v>296</v>
      </c>
      <c r="B41" s="122" t="s">
        <v>280</v>
      </c>
      <c r="C41" s="139" t="s">
        <v>281</v>
      </c>
      <c r="D41" s="116">
        <v>20</v>
      </c>
      <c r="E41" s="116">
        <v>330</v>
      </c>
      <c r="F41" s="124">
        <f t="shared" si="0"/>
        <v>6600</v>
      </c>
      <c r="G41" s="120" t="s">
        <v>48</v>
      </c>
      <c r="H41" s="119">
        <f t="shared" si="3"/>
        <v>1.3</v>
      </c>
      <c r="I41" s="123">
        <f t="shared" si="1"/>
        <v>363.56</v>
      </c>
      <c r="J41" s="124">
        <f t="shared" si="2"/>
        <v>7271.2</v>
      </c>
      <c r="K41" s="44"/>
      <c r="L41" s="44"/>
      <c r="M41" s="44"/>
      <c r="N41" s="44"/>
      <c r="O41" s="44"/>
      <c r="P41" s="44" t="s">
        <v>50</v>
      </c>
      <c r="Q41" s="44"/>
      <c r="R41" s="44"/>
      <c r="S41" s="44"/>
      <c r="T41" s="44"/>
      <c r="U41" s="44"/>
      <c r="V41" s="44"/>
      <c r="W41" s="44"/>
      <c r="X41" s="44"/>
      <c r="Y41" s="44"/>
    </row>
    <row r="42" spans="1:25" s="41" customFormat="1">
      <c r="A42" s="121" t="s">
        <v>297</v>
      </c>
      <c r="B42" s="122" t="s">
        <v>282</v>
      </c>
      <c r="C42" s="139" t="s">
        <v>283</v>
      </c>
      <c r="D42" s="116">
        <v>14</v>
      </c>
      <c r="E42" s="116">
        <v>40</v>
      </c>
      <c r="F42" s="124">
        <f t="shared" si="0"/>
        <v>560</v>
      </c>
      <c r="G42" s="120" t="s">
        <v>48</v>
      </c>
      <c r="H42" s="119">
        <f t="shared" si="3"/>
        <v>1.3</v>
      </c>
      <c r="I42" s="123">
        <f t="shared" si="1"/>
        <v>44.07</v>
      </c>
      <c r="J42" s="124">
        <f t="shared" si="2"/>
        <v>616.98</v>
      </c>
      <c r="K42" s="44"/>
      <c r="L42" s="44"/>
      <c r="M42" s="44"/>
      <c r="N42" s="44"/>
      <c r="O42" s="44"/>
      <c r="P42" s="44" t="s">
        <v>50</v>
      </c>
      <c r="Q42" s="44"/>
      <c r="R42" s="44"/>
      <c r="S42" s="44"/>
      <c r="T42" s="44"/>
      <c r="U42" s="44"/>
      <c r="V42" s="44"/>
      <c r="W42" s="44"/>
      <c r="X42" s="44"/>
      <c r="Y42" s="44"/>
    </row>
    <row r="43" spans="1:25" s="41" customFormat="1">
      <c r="A43" s="121" t="s">
        <v>298</v>
      </c>
      <c r="B43" s="122" t="s">
        <v>284</v>
      </c>
      <c r="C43" s="139" t="s">
        <v>285</v>
      </c>
      <c r="D43" s="116">
        <v>7</v>
      </c>
      <c r="E43" s="116">
        <v>162</v>
      </c>
      <c r="F43" s="124">
        <f t="shared" si="0"/>
        <v>1134</v>
      </c>
      <c r="G43" s="120" t="s">
        <v>48</v>
      </c>
      <c r="H43" s="119">
        <f t="shared" si="3"/>
        <v>1.3</v>
      </c>
      <c r="I43" s="123">
        <f t="shared" si="1"/>
        <v>178.47</v>
      </c>
      <c r="J43" s="124">
        <f t="shared" si="2"/>
        <v>1249.29</v>
      </c>
      <c r="K43" s="44"/>
      <c r="L43" s="44"/>
      <c r="M43" s="44"/>
      <c r="N43" s="44"/>
      <c r="O43" s="44"/>
      <c r="P43" s="44" t="s">
        <v>50</v>
      </c>
      <c r="Q43" s="44"/>
      <c r="R43" s="44"/>
      <c r="S43" s="44"/>
      <c r="T43" s="44"/>
      <c r="U43" s="44"/>
      <c r="V43" s="44"/>
      <c r="W43" s="44"/>
      <c r="X43" s="44"/>
      <c r="Y43" s="44"/>
    </row>
    <row r="44" spans="1:25" s="41" customFormat="1">
      <c r="A44" s="114" t="s">
        <v>136</v>
      </c>
      <c r="B44" s="115" t="s">
        <v>266</v>
      </c>
      <c r="C44" s="138" t="s">
        <v>99</v>
      </c>
      <c r="D44" s="116">
        <v>298.8</v>
      </c>
      <c r="E44" s="116">
        <v>50</v>
      </c>
      <c r="F44" s="117">
        <f t="shared" si="0"/>
        <v>14940</v>
      </c>
      <c r="G44" s="120" t="s">
        <v>48</v>
      </c>
      <c r="H44" s="119">
        <f>KoeffForPrice</f>
        <v>1.4554</v>
      </c>
      <c r="I44" s="118">
        <f t="shared" si="1"/>
        <v>61.67</v>
      </c>
      <c r="J44" s="117">
        <f t="shared" si="2"/>
        <v>18427</v>
      </c>
      <c r="K44" s="44"/>
      <c r="L44" s="44"/>
      <c r="M44" s="44"/>
      <c r="N44" s="44"/>
      <c r="O44" s="44"/>
      <c r="P44" s="44" t="s">
        <v>49</v>
      </c>
      <c r="Q44" s="44"/>
      <c r="R44" s="44"/>
      <c r="S44" s="44"/>
      <c r="T44" s="44"/>
      <c r="U44" s="44"/>
      <c r="V44" s="44"/>
      <c r="W44" s="44"/>
      <c r="X44" s="44"/>
      <c r="Y44" s="44"/>
    </row>
    <row r="45" spans="1:25" s="41" customFormat="1">
      <c r="A45" s="121" t="s">
        <v>137</v>
      </c>
      <c r="B45" s="122" t="s">
        <v>291</v>
      </c>
      <c r="C45" s="139" t="s">
        <v>292</v>
      </c>
      <c r="D45" s="116">
        <v>125</v>
      </c>
      <c r="E45" s="116">
        <v>77</v>
      </c>
      <c r="F45" s="124">
        <f t="shared" si="0"/>
        <v>9625</v>
      </c>
      <c r="G45" s="120" t="s">
        <v>48</v>
      </c>
      <c r="H45" s="119">
        <f>KoeffForMaterial</f>
        <v>1.3</v>
      </c>
      <c r="I45" s="123">
        <f t="shared" si="1"/>
        <v>84.83</v>
      </c>
      <c r="J45" s="124">
        <f t="shared" si="2"/>
        <v>10603.75</v>
      </c>
      <c r="K45" s="44"/>
      <c r="L45" s="44"/>
      <c r="M45" s="44"/>
      <c r="N45" s="44"/>
      <c r="O45" s="44"/>
      <c r="P45" s="44" t="s">
        <v>50</v>
      </c>
      <c r="Q45" s="44"/>
      <c r="R45" s="44"/>
      <c r="S45" s="44"/>
      <c r="T45" s="44"/>
      <c r="U45" s="44"/>
      <c r="V45" s="44"/>
      <c r="W45" s="44"/>
      <c r="X45" s="44"/>
      <c r="Y45" s="44"/>
    </row>
    <row r="46" spans="1:25" s="41" customFormat="1">
      <c r="A46" s="121" t="s">
        <v>138</v>
      </c>
      <c r="B46" s="122" t="s">
        <v>293</v>
      </c>
      <c r="C46" s="139" t="s">
        <v>87</v>
      </c>
      <c r="D46" s="116">
        <v>1</v>
      </c>
      <c r="E46" s="116">
        <v>2720</v>
      </c>
      <c r="F46" s="124">
        <f t="shared" si="0"/>
        <v>2720</v>
      </c>
      <c r="G46" s="120" t="s">
        <v>48</v>
      </c>
      <c r="H46" s="119">
        <f>KoeffForMaterial</f>
        <v>1.3</v>
      </c>
      <c r="I46" s="123">
        <f t="shared" si="1"/>
        <v>2996.61</v>
      </c>
      <c r="J46" s="124">
        <f t="shared" si="2"/>
        <v>2996.61</v>
      </c>
      <c r="K46" s="44"/>
      <c r="L46" s="44"/>
      <c r="M46" s="44"/>
      <c r="N46" s="44"/>
      <c r="O46" s="44"/>
      <c r="P46" s="44" t="s">
        <v>50</v>
      </c>
      <c r="Q46" s="44"/>
      <c r="R46" s="44"/>
      <c r="S46" s="44"/>
      <c r="T46" s="44"/>
      <c r="U46" s="44"/>
      <c r="V46" s="44"/>
      <c r="W46" s="44"/>
      <c r="X46" s="44"/>
      <c r="Y46" s="44"/>
    </row>
    <row r="47" spans="1:25" s="41" customFormat="1">
      <c r="A47" s="121" t="s">
        <v>139</v>
      </c>
      <c r="B47" s="122" t="s">
        <v>229</v>
      </c>
      <c r="C47" s="139" t="s">
        <v>80</v>
      </c>
      <c r="D47" s="116">
        <v>760</v>
      </c>
      <c r="E47" s="116">
        <v>0.35</v>
      </c>
      <c r="F47" s="124">
        <f t="shared" si="0"/>
        <v>266</v>
      </c>
      <c r="G47" s="120" t="s">
        <v>48</v>
      </c>
      <c r="H47" s="119">
        <f>KoeffForMaterial</f>
        <v>1.3</v>
      </c>
      <c r="I47" s="123">
        <f t="shared" si="1"/>
        <v>0.39</v>
      </c>
      <c r="J47" s="124">
        <f t="shared" si="2"/>
        <v>296.39999999999998</v>
      </c>
      <c r="K47" s="44"/>
      <c r="L47" s="44"/>
      <c r="M47" s="44"/>
      <c r="N47" s="44"/>
      <c r="O47" s="44"/>
      <c r="P47" s="44" t="s">
        <v>50</v>
      </c>
      <c r="Q47" s="44"/>
      <c r="R47" s="44"/>
      <c r="S47" s="44"/>
      <c r="T47" s="44"/>
      <c r="U47" s="44"/>
      <c r="V47" s="44"/>
      <c r="W47" s="44"/>
      <c r="X47" s="44"/>
      <c r="Y47" s="44"/>
    </row>
    <row r="48" spans="1:25" s="41" customFormat="1">
      <c r="A48" s="114" t="s">
        <v>142</v>
      </c>
      <c r="B48" s="115" t="s">
        <v>267</v>
      </c>
      <c r="C48" s="138" t="s">
        <v>99</v>
      </c>
      <c r="D48" s="116">
        <v>18</v>
      </c>
      <c r="E48" s="116">
        <v>60</v>
      </c>
      <c r="F48" s="117">
        <f t="shared" si="0"/>
        <v>1080</v>
      </c>
      <c r="G48" s="120" t="s">
        <v>48</v>
      </c>
      <c r="H48" s="119">
        <f>KoeffForPrice</f>
        <v>1.4554</v>
      </c>
      <c r="I48" s="118">
        <f t="shared" si="1"/>
        <v>74</v>
      </c>
      <c r="J48" s="117">
        <f t="shared" si="2"/>
        <v>1332</v>
      </c>
      <c r="K48" s="44"/>
      <c r="L48" s="44"/>
      <c r="M48" s="44"/>
      <c r="N48" s="44"/>
      <c r="O48" s="44"/>
      <c r="P48" s="44" t="s">
        <v>49</v>
      </c>
      <c r="Q48" s="44"/>
      <c r="R48" s="44"/>
      <c r="S48" s="44"/>
      <c r="T48" s="44"/>
      <c r="U48" s="44"/>
      <c r="V48" s="44"/>
      <c r="W48" s="44"/>
      <c r="X48" s="44"/>
      <c r="Y48" s="44"/>
    </row>
    <row r="49" spans="1:25" s="41" customFormat="1">
      <c r="A49" s="121" t="s">
        <v>143</v>
      </c>
      <c r="B49" s="122" t="s">
        <v>286</v>
      </c>
      <c r="C49" s="139" t="s">
        <v>76</v>
      </c>
      <c r="D49" s="116">
        <v>18</v>
      </c>
      <c r="E49" s="116">
        <v>210</v>
      </c>
      <c r="F49" s="124">
        <f t="shared" si="0"/>
        <v>3780</v>
      </c>
      <c r="G49" s="120" t="s">
        <v>48</v>
      </c>
      <c r="H49" s="119">
        <f>KoeffForMaterial</f>
        <v>1.3</v>
      </c>
      <c r="I49" s="123">
        <f t="shared" si="1"/>
        <v>231.36</v>
      </c>
      <c r="J49" s="124">
        <f t="shared" si="2"/>
        <v>4164.4799999999996</v>
      </c>
      <c r="K49" s="44"/>
      <c r="L49" s="44"/>
      <c r="M49" s="44"/>
      <c r="N49" s="44"/>
      <c r="O49" s="44"/>
      <c r="P49" s="44" t="s">
        <v>50</v>
      </c>
      <c r="Q49" s="44"/>
      <c r="R49" s="44"/>
      <c r="S49" s="44"/>
      <c r="T49" s="44"/>
      <c r="U49" s="44"/>
      <c r="V49" s="44"/>
      <c r="W49" s="44"/>
      <c r="X49" s="44"/>
      <c r="Y49" s="44"/>
    </row>
    <row r="50" spans="1:25" s="41" customFormat="1">
      <c r="A50" s="121" t="s">
        <v>144</v>
      </c>
      <c r="B50" s="122" t="s">
        <v>229</v>
      </c>
      <c r="C50" s="139" t="s">
        <v>211</v>
      </c>
      <c r="D50" s="116">
        <v>30</v>
      </c>
      <c r="E50" s="116">
        <v>0.35</v>
      </c>
      <c r="F50" s="124">
        <f t="shared" si="0"/>
        <v>10.5</v>
      </c>
      <c r="G50" s="120" t="s">
        <v>48</v>
      </c>
      <c r="H50" s="119">
        <f>KoeffForMaterial</f>
        <v>1.3</v>
      </c>
      <c r="I50" s="123">
        <f t="shared" si="1"/>
        <v>0.39</v>
      </c>
      <c r="J50" s="124">
        <f t="shared" si="2"/>
        <v>11.7</v>
      </c>
      <c r="K50" s="44"/>
      <c r="L50" s="44"/>
      <c r="M50" s="44"/>
      <c r="N50" s="44"/>
      <c r="O50" s="44"/>
      <c r="P50" s="44" t="s">
        <v>50</v>
      </c>
      <c r="Q50" s="44"/>
      <c r="R50" s="44"/>
      <c r="S50" s="44"/>
      <c r="T50" s="44"/>
      <c r="U50" s="44"/>
      <c r="V50" s="44"/>
      <c r="W50" s="44"/>
      <c r="X50" s="44"/>
      <c r="Y50" s="44"/>
    </row>
    <row r="51" spans="1:25" s="41" customFormat="1" hidden="1">
      <c r="A51" s="72"/>
      <c r="B51" s="136"/>
      <c r="C51" s="74"/>
      <c r="D51" s="74"/>
      <c r="E51" s="73"/>
      <c r="F51" s="65"/>
      <c r="G51" s="63"/>
      <c r="H51" s="47"/>
      <c r="I51" s="47"/>
      <c r="J51" s="65"/>
      <c r="K51" s="44"/>
      <c r="L51" s="44"/>
      <c r="M51" s="44"/>
      <c r="N51" s="44"/>
      <c r="O51" s="44"/>
      <c r="P51" s="44" t="s">
        <v>43</v>
      </c>
      <c r="Q51" s="44"/>
      <c r="R51" s="44"/>
      <c r="S51" s="44"/>
      <c r="T51" s="44"/>
      <c r="U51" s="44"/>
      <c r="V51" s="44"/>
      <c r="W51" s="44"/>
      <c r="X51" s="44"/>
      <c r="Y51" s="44"/>
    </row>
    <row r="52" spans="1:25" s="41" customFormat="1">
      <c r="A52" s="75" t="s">
        <v>45</v>
      </c>
      <c r="B52" s="137"/>
      <c r="C52" s="77"/>
      <c r="D52" s="77"/>
      <c r="E52" s="76"/>
      <c r="F52" s="78">
        <f>SUM(F18:F51)</f>
        <v>421129</v>
      </c>
      <c r="G52" s="79"/>
      <c r="H52" s="75" t="s">
        <v>45</v>
      </c>
      <c r="I52" s="76"/>
      <c r="J52" s="78">
        <f>SUM(J18:J51)</f>
        <v>476775.84999999986</v>
      </c>
      <c r="K52" s="44"/>
      <c r="L52" s="44"/>
      <c r="M52" s="44"/>
      <c r="N52" s="44"/>
      <c r="O52" s="44"/>
      <c r="P52" s="44" t="s">
        <v>44</v>
      </c>
      <c r="Q52" s="44"/>
      <c r="R52" s="44"/>
      <c r="S52" s="44"/>
      <c r="T52" s="44"/>
      <c r="U52" s="44"/>
      <c r="V52" s="44"/>
      <c r="W52" s="44"/>
      <c r="X52" s="44"/>
      <c r="Y52" s="44"/>
    </row>
    <row r="53" spans="1:25" s="41" customFormat="1">
      <c r="A53" s="80" t="s">
        <v>30</v>
      </c>
      <c r="B53" s="133"/>
      <c r="C53" s="82"/>
      <c r="D53" s="82"/>
      <c r="E53" s="81"/>
      <c r="F53" s="83">
        <f>SUMIF(P18:P51,"pr",F18:F51)</f>
        <v>97296.5</v>
      </c>
      <c r="G53" s="84"/>
      <c r="H53" s="80" t="s">
        <v>30</v>
      </c>
      <c r="I53" s="81"/>
      <c r="J53" s="85">
        <f>SUMIF(P18:P51,"pr",J18:J51)</f>
        <v>120006</v>
      </c>
      <c r="K53" s="44"/>
      <c r="L53" s="44"/>
      <c r="M53" s="44"/>
      <c r="N53" s="44"/>
      <c r="O53" s="44"/>
      <c r="P53" s="44" t="s">
        <v>46</v>
      </c>
      <c r="Q53" s="44"/>
      <c r="R53" s="44"/>
      <c r="S53" s="44"/>
      <c r="T53" s="44"/>
      <c r="U53" s="44"/>
      <c r="V53" s="44"/>
      <c r="W53" s="44"/>
      <c r="X53" s="44"/>
      <c r="Y53" s="44"/>
    </row>
    <row r="54" spans="1:25" s="41" customFormat="1">
      <c r="A54" s="80" t="s">
        <v>32</v>
      </c>
      <c r="B54" s="133"/>
      <c r="C54" s="82"/>
      <c r="D54" s="82"/>
      <c r="E54" s="81"/>
      <c r="F54" s="83">
        <f>SUMIF(P18:P51,"mat",F18:F51)+SUMIF(P18:P51,"meh",F18:F51)</f>
        <v>323832.5</v>
      </c>
      <c r="G54" s="84"/>
      <c r="H54" s="80" t="s">
        <v>32</v>
      </c>
      <c r="I54" s="81"/>
      <c r="J54" s="85">
        <f>SUMIF(P18:P51,"mat",J18:J51)+SUMIF(P18:P51,"meh",J18:J51)</f>
        <v>356769.85</v>
      </c>
      <c r="K54" s="44"/>
      <c r="L54" s="44"/>
      <c r="M54" s="44"/>
      <c r="N54" s="44"/>
      <c r="O54" s="44"/>
      <c r="P54" s="44" t="s">
        <v>47</v>
      </c>
      <c r="Q54" s="44"/>
      <c r="R54" s="44"/>
      <c r="S54" s="44"/>
      <c r="T54" s="44"/>
      <c r="U54" s="44"/>
      <c r="V54" s="44"/>
      <c r="W54" s="44"/>
      <c r="X54" s="44"/>
      <c r="Y54" s="44"/>
    </row>
    <row r="55" spans="1:25" s="41" customFormat="1">
      <c r="A55" s="47"/>
      <c r="B55" s="134"/>
      <c r="C55" s="64"/>
      <c r="D55" s="64"/>
      <c r="E55" s="47"/>
      <c r="F55" s="47"/>
      <c r="G55" s="63"/>
      <c r="H55" s="47"/>
      <c r="I55" s="47"/>
      <c r="J55" s="65"/>
      <c r="K55" s="44"/>
      <c r="L55" s="44"/>
      <c r="M55" s="44"/>
      <c r="N55" s="44"/>
      <c r="O55" s="44"/>
      <c r="P55" s="44" t="s">
        <v>26</v>
      </c>
      <c r="Q55" s="44"/>
      <c r="R55" s="44"/>
      <c r="S55" s="44"/>
      <c r="T55" s="44"/>
      <c r="U55" s="44"/>
      <c r="V55" s="44"/>
      <c r="W55" s="44"/>
      <c r="X55" s="44"/>
      <c r="Y55" s="44"/>
    </row>
    <row r="56" spans="1:25" s="41" customFormat="1">
      <c r="A56" s="66">
        <v>3</v>
      </c>
      <c r="B56" s="135" t="s">
        <v>268</v>
      </c>
      <c r="C56" s="68"/>
      <c r="D56" s="68"/>
      <c r="E56" s="69"/>
      <c r="F56" s="70"/>
      <c r="G56" s="71"/>
      <c r="H56" s="69"/>
      <c r="I56" s="69"/>
      <c r="J56" s="70"/>
      <c r="K56" s="44"/>
      <c r="L56" s="44"/>
      <c r="M56" s="44"/>
      <c r="N56" s="44"/>
      <c r="O56" s="44"/>
      <c r="P56" s="44" t="s">
        <v>41</v>
      </c>
      <c r="Q56" s="44"/>
      <c r="R56" s="44"/>
      <c r="S56" s="44"/>
      <c r="T56" s="44"/>
      <c r="U56" s="44"/>
      <c r="V56" s="44"/>
      <c r="W56" s="44"/>
      <c r="X56" s="44"/>
      <c r="Y56" s="44"/>
    </row>
    <row r="57" spans="1:25" s="41" customFormat="1" hidden="1">
      <c r="A57" s="72"/>
      <c r="B57" s="136"/>
      <c r="C57" s="74"/>
      <c r="D57" s="74"/>
      <c r="E57" s="73"/>
      <c r="F57" s="65"/>
      <c r="G57" s="63"/>
      <c r="H57" s="47"/>
      <c r="I57" s="47"/>
      <c r="J57" s="65"/>
      <c r="K57" s="44"/>
      <c r="L57" s="44"/>
      <c r="M57" s="44"/>
      <c r="N57" s="44"/>
      <c r="O57" s="44"/>
      <c r="P57" s="44" t="s">
        <v>42</v>
      </c>
      <c r="Q57" s="44"/>
      <c r="R57" s="44"/>
      <c r="S57" s="44"/>
      <c r="T57" s="44"/>
      <c r="U57" s="44"/>
      <c r="V57" s="44"/>
      <c r="W57" s="44"/>
      <c r="X57" s="44"/>
      <c r="Y57" s="44"/>
    </row>
    <row r="58" spans="1:25" s="41" customFormat="1">
      <c r="A58" s="114" t="s">
        <v>51</v>
      </c>
      <c r="B58" s="115" t="s">
        <v>269</v>
      </c>
      <c r="C58" s="138" t="s">
        <v>260</v>
      </c>
      <c r="D58" s="116">
        <v>37.5</v>
      </c>
      <c r="E58" s="116">
        <v>150</v>
      </c>
      <c r="F58" s="117">
        <f t="shared" ref="F58:F89" si="4">ROUND(E58*ROUND(D58,2),2)</f>
        <v>5625</v>
      </c>
      <c r="G58" s="120" t="s">
        <v>48</v>
      </c>
      <c r="H58" s="119">
        <f>KoeffForPrice</f>
        <v>1.4554</v>
      </c>
      <c r="I58" s="118">
        <f t="shared" ref="I58:I89" si="5">ROUND(E58*H58/1.18,2)</f>
        <v>185.01</v>
      </c>
      <c r="J58" s="117">
        <f t="shared" ref="J58:J89" si="6">ROUND(I58*ROUND(D58,2),2)</f>
        <v>6937.88</v>
      </c>
      <c r="K58" s="44"/>
      <c r="L58" s="44"/>
      <c r="M58" s="44"/>
      <c r="N58" s="44"/>
      <c r="O58" s="44"/>
      <c r="P58" s="44" t="s">
        <v>49</v>
      </c>
      <c r="Q58" s="44"/>
      <c r="R58" s="44"/>
      <c r="S58" s="44"/>
      <c r="T58" s="44"/>
      <c r="U58" s="44"/>
      <c r="V58" s="44"/>
      <c r="W58" s="44"/>
      <c r="X58" s="44"/>
      <c r="Y58" s="44"/>
    </row>
    <row r="59" spans="1:25" s="41" customFormat="1">
      <c r="A59" s="114" t="s">
        <v>55</v>
      </c>
      <c r="B59" s="115" t="s">
        <v>270</v>
      </c>
      <c r="C59" s="138" t="s">
        <v>260</v>
      </c>
      <c r="D59" s="116">
        <v>17.7</v>
      </c>
      <c r="E59" s="116">
        <v>200</v>
      </c>
      <c r="F59" s="117">
        <f t="shared" si="4"/>
        <v>3540</v>
      </c>
      <c r="G59" s="120" t="s">
        <v>48</v>
      </c>
      <c r="H59" s="119">
        <f>KoeffForPrice</f>
        <v>1.4554</v>
      </c>
      <c r="I59" s="118">
        <f t="shared" si="5"/>
        <v>246.68</v>
      </c>
      <c r="J59" s="117">
        <f t="shared" si="6"/>
        <v>4366.24</v>
      </c>
      <c r="K59" s="44"/>
      <c r="L59" s="44"/>
      <c r="M59" s="44"/>
      <c r="N59" s="44"/>
      <c r="O59" s="44"/>
      <c r="P59" s="44" t="s">
        <v>49</v>
      </c>
      <c r="Q59" s="44"/>
      <c r="R59" s="44"/>
      <c r="S59" s="44"/>
      <c r="T59" s="44"/>
      <c r="U59" s="44"/>
      <c r="V59" s="44"/>
      <c r="W59" s="44"/>
      <c r="X59" s="44"/>
      <c r="Y59" s="44"/>
    </row>
    <row r="60" spans="1:25" s="41" customFormat="1">
      <c r="A60" s="114" t="s">
        <v>59</v>
      </c>
      <c r="B60" s="115" t="s">
        <v>271</v>
      </c>
      <c r="C60" s="138" t="s">
        <v>211</v>
      </c>
      <c r="D60" s="116">
        <v>7</v>
      </c>
      <c r="E60" s="116">
        <v>500</v>
      </c>
      <c r="F60" s="117">
        <f t="shared" si="4"/>
        <v>3500</v>
      </c>
      <c r="G60" s="120" t="s">
        <v>48</v>
      </c>
      <c r="H60" s="119">
        <f>KoeffForPrice</f>
        <v>1.4554</v>
      </c>
      <c r="I60" s="118">
        <f t="shared" si="5"/>
        <v>616.69000000000005</v>
      </c>
      <c r="J60" s="117">
        <f t="shared" si="6"/>
        <v>4316.83</v>
      </c>
      <c r="K60" s="44"/>
      <c r="L60" s="44"/>
      <c r="M60" s="44"/>
      <c r="N60" s="44"/>
      <c r="O60" s="44"/>
      <c r="P60" s="44" t="s">
        <v>49</v>
      </c>
      <c r="Q60" s="44"/>
      <c r="R60" s="44"/>
      <c r="S60" s="44"/>
      <c r="T60" s="44"/>
      <c r="U60" s="44"/>
      <c r="V60" s="44"/>
      <c r="W60" s="44"/>
      <c r="X60" s="44"/>
      <c r="Y60" s="44"/>
    </row>
    <row r="61" spans="1:25" s="41" customFormat="1">
      <c r="A61" s="114" t="s">
        <v>94</v>
      </c>
      <c r="B61" s="115" t="s">
        <v>272</v>
      </c>
      <c r="C61" s="138" t="s">
        <v>260</v>
      </c>
      <c r="D61" s="116">
        <v>22.2</v>
      </c>
      <c r="E61" s="116">
        <v>150</v>
      </c>
      <c r="F61" s="117">
        <f t="shared" si="4"/>
        <v>3330</v>
      </c>
      <c r="G61" s="120" t="s">
        <v>48</v>
      </c>
      <c r="H61" s="119">
        <f>KoeffForPrice</f>
        <v>1.4554</v>
      </c>
      <c r="I61" s="118">
        <f t="shared" si="5"/>
        <v>185.01</v>
      </c>
      <c r="J61" s="117">
        <f t="shared" si="6"/>
        <v>4107.22</v>
      </c>
      <c r="K61" s="44"/>
      <c r="L61" s="44"/>
      <c r="M61" s="44"/>
      <c r="N61" s="44"/>
      <c r="O61" s="44"/>
      <c r="P61" s="44" t="s">
        <v>49</v>
      </c>
      <c r="Q61" s="44"/>
      <c r="R61" s="44"/>
      <c r="S61" s="44"/>
      <c r="T61" s="44"/>
      <c r="U61" s="44"/>
      <c r="V61" s="44"/>
      <c r="W61" s="44"/>
      <c r="X61" s="44"/>
      <c r="Y61" s="44"/>
    </row>
    <row r="62" spans="1:25" s="41" customFormat="1">
      <c r="A62" s="114" t="s">
        <v>104</v>
      </c>
      <c r="B62" s="115" t="s">
        <v>273</v>
      </c>
      <c r="C62" s="138" t="s">
        <v>99</v>
      </c>
      <c r="D62" s="116">
        <v>10</v>
      </c>
      <c r="E62" s="116">
        <v>700</v>
      </c>
      <c r="F62" s="117">
        <f t="shared" si="4"/>
        <v>7000</v>
      </c>
      <c r="G62" s="120" t="s">
        <v>48</v>
      </c>
      <c r="H62" s="119">
        <f>KoeffForPrice</f>
        <v>1.4554</v>
      </c>
      <c r="I62" s="118">
        <f t="shared" si="5"/>
        <v>863.37</v>
      </c>
      <c r="J62" s="117">
        <f t="shared" si="6"/>
        <v>8633.7000000000007</v>
      </c>
      <c r="K62" s="44"/>
      <c r="L62" s="44"/>
      <c r="M62" s="44"/>
      <c r="N62" s="44"/>
      <c r="O62" s="44"/>
      <c r="P62" s="44" t="s">
        <v>49</v>
      </c>
      <c r="Q62" s="44"/>
      <c r="R62" s="44"/>
      <c r="S62" s="44"/>
      <c r="T62" s="44"/>
      <c r="U62" s="44"/>
      <c r="V62" s="44"/>
      <c r="W62" s="44"/>
      <c r="X62" s="44"/>
      <c r="Y62" s="44"/>
    </row>
    <row r="63" spans="1:25" s="41" customFormat="1">
      <c r="A63" s="121" t="s">
        <v>105</v>
      </c>
      <c r="B63" s="122" t="s">
        <v>416</v>
      </c>
      <c r="C63" s="139" t="s">
        <v>99</v>
      </c>
      <c r="D63" s="116">
        <v>14</v>
      </c>
      <c r="E63" s="116">
        <v>530</v>
      </c>
      <c r="F63" s="124">
        <f t="shared" si="4"/>
        <v>7420</v>
      </c>
      <c r="G63" s="120" t="s">
        <v>48</v>
      </c>
      <c r="H63" s="119">
        <f>KoeffForMaterial</f>
        <v>1.3</v>
      </c>
      <c r="I63" s="123">
        <f t="shared" si="5"/>
        <v>583.9</v>
      </c>
      <c r="J63" s="124">
        <f t="shared" si="6"/>
        <v>8174.6</v>
      </c>
      <c r="K63" s="44"/>
      <c r="L63" s="44"/>
      <c r="M63" s="44"/>
      <c r="N63" s="44"/>
      <c r="O63" s="44"/>
      <c r="P63" s="44" t="s">
        <v>50</v>
      </c>
      <c r="Q63" s="44"/>
      <c r="R63" s="44"/>
      <c r="S63" s="44"/>
      <c r="T63" s="44"/>
      <c r="U63" s="44"/>
      <c r="V63" s="44"/>
      <c r="W63" s="44"/>
      <c r="X63" s="44"/>
      <c r="Y63" s="44"/>
    </row>
    <row r="64" spans="1:25" s="41" customFormat="1">
      <c r="A64" s="121" t="s">
        <v>106</v>
      </c>
      <c r="B64" s="122" t="s">
        <v>417</v>
      </c>
      <c r="C64" s="139" t="s">
        <v>99</v>
      </c>
      <c r="D64" s="116">
        <v>18</v>
      </c>
      <c r="E64" s="116">
        <v>140</v>
      </c>
      <c r="F64" s="124">
        <f t="shared" si="4"/>
        <v>2520</v>
      </c>
      <c r="G64" s="120" t="s">
        <v>48</v>
      </c>
      <c r="H64" s="119">
        <f>KoeffForMaterial</f>
        <v>1.3</v>
      </c>
      <c r="I64" s="123">
        <f t="shared" si="5"/>
        <v>154.24</v>
      </c>
      <c r="J64" s="124">
        <f t="shared" si="6"/>
        <v>2776.32</v>
      </c>
      <c r="K64" s="44"/>
      <c r="L64" s="44"/>
      <c r="M64" s="44"/>
      <c r="N64" s="44"/>
      <c r="O64" s="44"/>
      <c r="P64" s="44" t="s">
        <v>50</v>
      </c>
      <c r="Q64" s="44"/>
      <c r="R64" s="44"/>
      <c r="S64" s="44"/>
      <c r="T64" s="44"/>
      <c r="U64" s="44"/>
      <c r="V64" s="44"/>
      <c r="W64" s="44"/>
      <c r="X64" s="44"/>
      <c r="Y64" s="44"/>
    </row>
    <row r="65" spans="1:25" s="41" customFormat="1">
      <c r="A65" s="114" t="s">
        <v>114</v>
      </c>
      <c r="B65" s="115" t="s">
        <v>275</v>
      </c>
      <c r="C65" s="138" t="s">
        <v>260</v>
      </c>
      <c r="D65" s="116">
        <v>2.8</v>
      </c>
      <c r="E65" s="116">
        <v>200</v>
      </c>
      <c r="F65" s="117">
        <f t="shared" si="4"/>
        <v>560</v>
      </c>
      <c r="G65" s="120" t="s">
        <v>48</v>
      </c>
      <c r="H65" s="119">
        <f>KoeffForPrice</f>
        <v>1.4554</v>
      </c>
      <c r="I65" s="118">
        <f t="shared" si="5"/>
        <v>246.68</v>
      </c>
      <c r="J65" s="117">
        <f t="shared" si="6"/>
        <v>690.7</v>
      </c>
      <c r="K65" s="44"/>
      <c r="L65" s="44"/>
      <c r="M65" s="44"/>
      <c r="N65" s="44"/>
      <c r="O65" s="44"/>
      <c r="P65" s="44" t="s">
        <v>49</v>
      </c>
      <c r="Q65" s="44"/>
      <c r="R65" s="44"/>
      <c r="S65" s="44"/>
      <c r="T65" s="44"/>
      <c r="U65" s="44"/>
      <c r="V65" s="44"/>
      <c r="W65" s="44"/>
      <c r="X65" s="44"/>
      <c r="Y65" s="44"/>
    </row>
    <row r="66" spans="1:25" s="41" customFormat="1">
      <c r="A66" s="114" t="s">
        <v>118</v>
      </c>
      <c r="B66" s="115" t="s">
        <v>276</v>
      </c>
      <c r="C66" s="138" t="s">
        <v>260</v>
      </c>
      <c r="D66" s="116">
        <v>3.8</v>
      </c>
      <c r="E66" s="116">
        <v>400</v>
      </c>
      <c r="F66" s="117">
        <f t="shared" si="4"/>
        <v>1520</v>
      </c>
      <c r="G66" s="120" t="s">
        <v>48</v>
      </c>
      <c r="H66" s="119">
        <f>KoeffForPrice</f>
        <v>1.4554</v>
      </c>
      <c r="I66" s="118">
        <f t="shared" si="5"/>
        <v>493.36</v>
      </c>
      <c r="J66" s="117">
        <f t="shared" si="6"/>
        <v>1874.77</v>
      </c>
      <c r="K66" s="44"/>
      <c r="L66" s="44"/>
      <c r="M66" s="44"/>
      <c r="N66" s="44"/>
      <c r="O66" s="44"/>
      <c r="P66" s="44" t="s">
        <v>49</v>
      </c>
      <c r="Q66" s="44"/>
      <c r="R66" s="44"/>
      <c r="S66" s="44"/>
      <c r="T66" s="44"/>
      <c r="U66" s="44"/>
      <c r="V66" s="44"/>
      <c r="W66" s="44"/>
      <c r="X66" s="44"/>
      <c r="Y66" s="44"/>
    </row>
    <row r="67" spans="1:25" s="41" customFormat="1">
      <c r="A67" s="114" t="s">
        <v>122</v>
      </c>
      <c r="B67" s="115" t="s">
        <v>274</v>
      </c>
      <c r="C67" s="138" t="s">
        <v>99</v>
      </c>
      <c r="D67" s="116">
        <v>2</v>
      </c>
      <c r="E67" s="116">
        <v>300</v>
      </c>
      <c r="F67" s="117">
        <f t="shared" si="4"/>
        <v>600</v>
      </c>
      <c r="G67" s="120" t="s">
        <v>48</v>
      </c>
      <c r="H67" s="119">
        <f>KoeffForPrice</f>
        <v>1.4554</v>
      </c>
      <c r="I67" s="118">
        <f t="shared" si="5"/>
        <v>370.02</v>
      </c>
      <c r="J67" s="117">
        <f t="shared" si="6"/>
        <v>740.04</v>
      </c>
      <c r="K67" s="44"/>
      <c r="L67" s="44"/>
      <c r="M67" s="44"/>
      <c r="N67" s="44"/>
      <c r="O67" s="44"/>
      <c r="P67" s="44" t="s">
        <v>49</v>
      </c>
      <c r="Q67" s="44"/>
      <c r="R67" s="44"/>
      <c r="S67" s="44"/>
      <c r="T67" s="44"/>
      <c r="U67" s="44"/>
      <c r="V67" s="44"/>
      <c r="W67" s="44"/>
      <c r="X67" s="44"/>
      <c r="Y67" s="44"/>
    </row>
    <row r="68" spans="1:25" s="41" customFormat="1">
      <c r="A68" s="121" t="s">
        <v>123</v>
      </c>
      <c r="B68" s="122" t="s">
        <v>415</v>
      </c>
      <c r="C68" s="139" t="s">
        <v>76</v>
      </c>
      <c r="D68" s="116">
        <v>2</v>
      </c>
      <c r="E68" s="116">
        <v>520</v>
      </c>
      <c r="F68" s="124">
        <f t="shared" si="4"/>
        <v>1040</v>
      </c>
      <c r="G68" s="120" t="s">
        <v>48</v>
      </c>
      <c r="H68" s="119">
        <f>KoeffForMaterial</f>
        <v>1.3</v>
      </c>
      <c r="I68" s="123">
        <f t="shared" si="5"/>
        <v>572.88</v>
      </c>
      <c r="J68" s="124">
        <f t="shared" si="6"/>
        <v>1145.76</v>
      </c>
      <c r="K68" s="44"/>
      <c r="L68" s="44"/>
      <c r="M68" s="44"/>
      <c r="N68" s="44"/>
      <c r="O68" s="44"/>
      <c r="P68" s="44" t="s">
        <v>50</v>
      </c>
      <c r="Q68" s="44"/>
      <c r="R68" s="44"/>
      <c r="S68" s="44"/>
      <c r="T68" s="44"/>
      <c r="U68" s="44"/>
      <c r="V68" s="44"/>
      <c r="W68" s="44"/>
      <c r="X68" s="44"/>
      <c r="Y68" s="44"/>
    </row>
    <row r="69" spans="1:25" s="41" customFormat="1">
      <c r="A69" s="114" t="s">
        <v>132</v>
      </c>
      <c r="B69" s="115" t="s">
        <v>277</v>
      </c>
      <c r="C69" s="138" t="s">
        <v>260</v>
      </c>
      <c r="D69" s="116">
        <v>213</v>
      </c>
      <c r="E69" s="116">
        <v>275</v>
      </c>
      <c r="F69" s="117">
        <f t="shared" si="4"/>
        <v>58575</v>
      </c>
      <c r="G69" s="120" t="s">
        <v>48</v>
      </c>
      <c r="H69" s="119">
        <f>KoeffForPrice</f>
        <v>1.4554</v>
      </c>
      <c r="I69" s="118">
        <f t="shared" si="5"/>
        <v>339.18</v>
      </c>
      <c r="J69" s="117">
        <f t="shared" si="6"/>
        <v>72245.34</v>
      </c>
      <c r="K69" s="44"/>
      <c r="L69" s="44"/>
      <c r="M69" s="44"/>
      <c r="N69" s="44"/>
      <c r="O69" s="44"/>
      <c r="P69" s="44" t="s">
        <v>49</v>
      </c>
      <c r="Q69" s="44"/>
      <c r="R69" s="44"/>
      <c r="S69" s="44"/>
      <c r="T69" s="44"/>
      <c r="U69" s="44"/>
      <c r="V69" s="44"/>
      <c r="W69" s="44"/>
      <c r="X69" s="44"/>
      <c r="Y69" s="44"/>
    </row>
    <row r="70" spans="1:25" s="41" customFormat="1">
      <c r="A70" s="121" t="s">
        <v>133</v>
      </c>
      <c r="B70" s="122" t="s">
        <v>303</v>
      </c>
      <c r="C70" s="139" t="s">
        <v>260</v>
      </c>
      <c r="D70" s="116">
        <v>773</v>
      </c>
      <c r="E70" s="116">
        <v>81</v>
      </c>
      <c r="F70" s="124">
        <f t="shared" si="4"/>
        <v>62613</v>
      </c>
      <c r="G70" s="120" t="s">
        <v>48</v>
      </c>
      <c r="H70" s="119">
        <f t="shared" ref="H70:H84" si="7">KoeffForMaterial</f>
        <v>1.3</v>
      </c>
      <c r="I70" s="123">
        <f t="shared" si="5"/>
        <v>89.24</v>
      </c>
      <c r="J70" s="124">
        <f t="shared" si="6"/>
        <v>68982.52</v>
      </c>
      <c r="K70" s="44"/>
      <c r="L70" s="44"/>
      <c r="M70" s="44"/>
      <c r="N70" s="44"/>
      <c r="O70" s="44"/>
      <c r="P70" s="44" t="s">
        <v>50</v>
      </c>
      <c r="Q70" s="44"/>
      <c r="R70" s="44"/>
      <c r="S70" s="44"/>
      <c r="T70" s="44"/>
      <c r="U70" s="44"/>
      <c r="V70" s="44"/>
      <c r="W70" s="44"/>
      <c r="X70" s="44"/>
      <c r="Y70" s="44"/>
    </row>
    <row r="71" spans="1:25" s="41" customFormat="1">
      <c r="A71" s="121" t="s">
        <v>278</v>
      </c>
      <c r="B71" s="122" t="s">
        <v>588</v>
      </c>
      <c r="C71" s="139" t="s">
        <v>260</v>
      </c>
      <c r="D71" s="116">
        <v>93</v>
      </c>
      <c r="E71" s="116">
        <v>120</v>
      </c>
      <c r="F71" s="124">
        <f t="shared" si="4"/>
        <v>11160</v>
      </c>
      <c r="G71" s="120" t="s">
        <v>48</v>
      </c>
      <c r="H71" s="119">
        <f t="shared" si="7"/>
        <v>1.3</v>
      </c>
      <c r="I71" s="123">
        <f t="shared" si="5"/>
        <v>132.19999999999999</v>
      </c>
      <c r="J71" s="124">
        <f t="shared" si="6"/>
        <v>12294.6</v>
      </c>
      <c r="K71" s="44"/>
      <c r="L71" s="44"/>
      <c r="M71" s="44"/>
      <c r="N71" s="44"/>
      <c r="O71" s="44"/>
      <c r="P71" s="44" t="s">
        <v>50</v>
      </c>
      <c r="Q71" s="44"/>
      <c r="R71" s="44"/>
      <c r="S71" s="44"/>
      <c r="T71" s="44"/>
      <c r="U71" s="44"/>
      <c r="V71" s="44"/>
      <c r="W71" s="44"/>
      <c r="X71" s="44"/>
      <c r="Y71" s="44"/>
    </row>
    <row r="72" spans="1:25" s="41" customFormat="1">
      <c r="A72" s="121" t="s">
        <v>294</v>
      </c>
      <c r="B72" s="122" t="s">
        <v>590</v>
      </c>
      <c r="C72" s="139" t="s">
        <v>260</v>
      </c>
      <c r="D72" s="116">
        <v>30</v>
      </c>
      <c r="E72" s="116">
        <v>110</v>
      </c>
      <c r="F72" s="124">
        <f t="shared" si="4"/>
        <v>3300</v>
      </c>
      <c r="G72" s="120" t="s">
        <v>48</v>
      </c>
      <c r="H72" s="119">
        <f t="shared" si="7"/>
        <v>1.3</v>
      </c>
      <c r="I72" s="123">
        <f t="shared" si="5"/>
        <v>121.19</v>
      </c>
      <c r="J72" s="124">
        <f t="shared" si="6"/>
        <v>3635.7</v>
      </c>
      <c r="K72" s="44"/>
      <c r="L72" s="44"/>
      <c r="M72" s="44"/>
      <c r="N72" s="44"/>
      <c r="O72" s="44"/>
      <c r="P72" s="44" t="s">
        <v>50</v>
      </c>
      <c r="Q72" s="44"/>
      <c r="R72" s="44"/>
      <c r="S72" s="44"/>
      <c r="T72" s="44"/>
      <c r="U72" s="44"/>
      <c r="V72" s="44"/>
      <c r="W72" s="44"/>
      <c r="X72" s="44"/>
      <c r="Y72" s="44"/>
    </row>
    <row r="73" spans="1:25" s="41" customFormat="1">
      <c r="A73" s="121" t="s">
        <v>295</v>
      </c>
      <c r="B73" s="122" t="s">
        <v>304</v>
      </c>
      <c r="C73" s="139" t="s">
        <v>76</v>
      </c>
      <c r="D73" s="116">
        <v>98</v>
      </c>
      <c r="E73" s="116">
        <v>65</v>
      </c>
      <c r="F73" s="124">
        <f t="shared" si="4"/>
        <v>6370</v>
      </c>
      <c r="G73" s="120" t="s">
        <v>48</v>
      </c>
      <c r="H73" s="119">
        <f t="shared" si="7"/>
        <v>1.3</v>
      </c>
      <c r="I73" s="123">
        <f t="shared" si="5"/>
        <v>71.61</v>
      </c>
      <c r="J73" s="124">
        <f t="shared" si="6"/>
        <v>7017.78</v>
      </c>
      <c r="K73" s="44"/>
      <c r="L73" s="44"/>
      <c r="M73" s="44"/>
      <c r="N73" s="44"/>
      <c r="O73" s="44"/>
      <c r="P73" s="44" t="s">
        <v>50</v>
      </c>
      <c r="Q73" s="44"/>
      <c r="R73" s="44"/>
      <c r="S73" s="44"/>
      <c r="T73" s="44"/>
      <c r="U73" s="44"/>
      <c r="V73" s="44"/>
      <c r="W73" s="44"/>
      <c r="X73" s="44"/>
      <c r="Y73" s="44"/>
    </row>
    <row r="74" spans="1:25" s="41" customFormat="1">
      <c r="A74" s="121" t="s">
        <v>296</v>
      </c>
      <c r="B74" s="122" t="s">
        <v>305</v>
      </c>
      <c r="C74" s="139" t="s">
        <v>76</v>
      </c>
      <c r="D74" s="116">
        <v>290</v>
      </c>
      <c r="E74" s="116">
        <v>67</v>
      </c>
      <c r="F74" s="124">
        <f t="shared" si="4"/>
        <v>19430</v>
      </c>
      <c r="G74" s="120" t="s">
        <v>48</v>
      </c>
      <c r="H74" s="119">
        <f t="shared" si="7"/>
        <v>1.3</v>
      </c>
      <c r="I74" s="123">
        <f t="shared" si="5"/>
        <v>73.81</v>
      </c>
      <c r="J74" s="124">
        <f t="shared" si="6"/>
        <v>21404.9</v>
      </c>
      <c r="K74" s="44"/>
      <c r="L74" s="44"/>
      <c r="M74" s="44"/>
      <c r="N74" s="44"/>
      <c r="O74" s="44"/>
      <c r="P74" s="44" t="s">
        <v>50</v>
      </c>
      <c r="Q74" s="44"/>
      <c r="R74" s="44"/>
      <c r="S74" s="44"/>
      <c r="T74" s="44"/>
      <c r="U74" s="44"/>
      <c r="V74" s="44"/>
      <c r="W74" s="44"/>
      <c r="X74" s="44"/>
      <c r="Y74" s="44"/>
    </row>
    <row r="75" spans="1:25" s="41" customFormat="1">
      <c r="A75" s="121" t="s">
        <v>297</v>
      </c>
      <c r="B75" s="122" t="s">
        <v>615</v>
      </c>
      <c r="C75" s="139" t="s">
        <v>76</v>
      </c>
      <c r="D75" s="116">
        <v>52</v>
      </c>
      <c r="E75" s="116">
        <v>65</v>
      </c>
      <c r="F75" s="124">
        <f t="shared" si="4"/>
        <v>3380</v>
      </c>
      <c r="G75" s="120" t="s">
        <v>48</v>
      </c>
      <c r="H75" s="119">
        <f t="shared" si="7"/>
        <v>1.3</v>
      </c>
      <c r="I75" s="123">
        <f t="shared" si="5"/>
        <v>71.61</v>
      </c>
      <c r="J75" s="124">
        <f t="shared" si="6"/>
        <v>3723.72</v>
      </c>
      <c r="K75" s="44"/>
      <c r="L75" s="44"/>
      <c r="M75" s="44"/>
      <c r="N75" s="44"/>
      <c r="O75" s="44"/>
      <c r="P75" s="44" t="s">
        <v>50</v>
      </c>
      <c r="Q75" s="44"/>
      <c r="R75" s="44"/>
      <c r="S75" s="44"/>
      <c r="T75" s="44"/>
      <c r="U75" s="44"/>
      <c r="V75" s="44"/>
      <c r="W75" s="44"/>
      <c r="X75" s="44"/>
      <c r="Y75" s="44"/>
    </row>
    <row r="76" spans="1:25" s="41" customFormat="1">
      <c r="A76" s="121" t="s">
        <v>298</v>
      </c>
      <c r="B76" s="122" t="s">
        <v>616</v>
      </c>
      <c r="C76" s="139" t="s">
        <v>76</v>
      </c>
      <c r="D76" s="116">
        <v>146</v>
      </c>
      <c r="E76" s="116">
        <v>67</v>
      </c>
      <c r="F76" s="124">
        <f t="shared" si="4"/>
        <v>9782</v>
      </c>
      <c r="G76" s="120" t="s">
        <v>48</v>
      </c>
      <c r="H76" s="119">
        <f t="shared" si="7"/>
        <v>1.3</v>
      </c>
      <c r="I76" s="123">
        <f t="shared" si="5"/>
        <v>73.81</v>
      </c>
      <c r="J76" s="124">
        <f t="shared" si="6"/>
        <v>10776.26</v>
      </c>
      <c r="K76" s="44"/>
      <c r="L76" s="44"/>
      <c r="M76" s="44"/>
      <c r="N76" s="44"/>
      <c r="O76" s="44"/>
      <c r="P76" s="44" t="s">
        <v>50</v>
      </c>
      <c r="Q76" s="44"/>
      <c r="R76" s="44"/>
      <c r="S76" s="44"/>
      <c r="T76" s="44"/>
      <c r="U76" s="44"/>
      <c r="V76" s="44"/>
      <c r="W76" s="44"/>
      <c r="X76" s="44"/>
      <c r="Y76" s="44"/>
    </row>
    <row r="77" spans="1:25" s="41" customFormat="1">
      <c r="A77" s="121" t="s">
        <v>299</v>
      </c>
      <c r="B77" s="122" t="s">
        <v>306</v>
      </c>
      <c r="C77" s="139" t="s">
        <v>80</v>
      </c>
      <c r="D77" s="116">
        <v>3043</v>
      </c>
      <c r="E77" s="116">
        <v>0.18</v>
      </c>
      <c r="F77" s="124">
        <f t="shared" si="4"/>
        <v>547.74</v>
      </c>
      <c r="G77" s="120" t="s">
        <v>48</v>
      </c>
      <c r="H77" s="119">
        <f t="shared" si="7"/>
        <v>1.3</v>
      </c>
      <c r="I77" s="123">
        <f t="shared" si="5"/>
        <v>0.2</v>
      </c>
      <c r="J77" s="124">
        <f t="shared" si="6"/>
        <v>608.6</v>
      </c>
      <c r="K77" s="44"/>
      <c r="L77" s="44"/>
      <c r="M77" s="44"/>
      <c r="N77" s="44"/>
      <c r="O77" s="44"/>
      <c r="P77" s="44" t="s">
        <v>50</v>
      </c>
      <c r="Q77" s="44"/>
      <c r="R77" s="44"/>
      <c r="S77" s="44"/>
      <c r="T77" s="44"/>
      <c r="U77" s="44"/>
      <c r="V77" s="44"/>
      <c r="W77" s="44"/>
      <c r="X77" s="44"/>
      <c r="Y77" s="44"/>
    </row>
    <row r="78" spans="1:25" s="41" customFormat="1">
      <c r="A78" s="121" t="s">
        <v>300</v>
      </c>
      <c r="B78" s="122" t="s">
        <v>307</v>
      </c>
      <c r="C78" s="139" t="s">
        <v>211</v>
      </c>
      <c r="D78" s="116">
        <v>6700</v>
      </c>
      <c r="E78" s="116">
        <v>0.24</v>
      </c>
      <c r="F78" s="124">
        <f t="shared" si="4"/>
        <v>1608</v>
      </c>
      <c r="G78" s="120" t="s">
        <v>48</v>
      </c>
      <c r="H78" s="119">
        <f t="shared" si="7"/>
        <v>1.3</v>
      </c>
      <c r="I78" s="123">
        <f t="shared" si="5"/>
        <v>0.26</v>
      </c>
      <c r="J78" s="124">
        <f t="shared" si="6"/>
        <v>1742</v>
      </c>
      <c r="K78" s="44"/>
      <c r="L78" s="44"/>
      <c r="M78" s="44"/>
      <c r="N78" s="44"/>
      <c r="O78" s="44"/>
      <c r="P78" s="44" t="s">
        <v>50</v>
      </c>
      <c r="Q78" s="44"/>
      <c r="R78" s="44"/>
      <c r="S78" s="44"/>
      <c r="T78" s="44"/>
      <c r="U78" s="44"/>
      <c r="V78" s="44"/>
      <c r="W78" s="44"/>
      <c r="X78" s="44"/>
      <c r="Y78" s="44"/>
    </row>
    <row r="79" spans="1:25" s="41" customFormat="1">
      <c r="A79" s="121" t="s">
        <v>301</v>
      </c>
      <c r="B79" s="122" t="s">
        <v>308</v>
      </c>
      <c r="C79" s="139" t="s">
        <v>309</v>
      </c>
      <c r="D79" s="116">
        <v>232</v>
      </c>
      <c r="E79" s="116">
        <v>16.5</v>
      </c>
      <c r="F79" s="124">
        <f t="shared" si="4"/>
        <v>3828</v>
      </c>
      <c r="G79" s="120" t="s">
        <v>48</v>
      </c>
      <c r="H79" s="119">
        <f t="shared" si="7"/>
        <v>1.3</v>
      </c>
      <c r="I79" s="123">
        <f t="shared" si="5"/>
        <v>18.18</v>
      </c>
      <c r="J79" s="124">
        <f t="shared" si="6"/>
        <v>4217.76</v>
      </c>
      <c r="K79" s="44"/>
      <c r="L79" s="44"/>
      <c r="M79" s="44"/>
      <c r="N79" s="44"/>
      <c r="O79" s="44"/>
      <c r="P79" s="44" t="s">
        <v>50</v>
      </c>
      <c r="Q79" s="44"/>
      <c r="R79" s="44"/>
      <c r="S79" s="44"/>
      <c r="T79" s="44"/>
      <c r="U79" s="44"/>
      <c r="V79" s="44"/>
      <c r="W79" s="44"/>
      <c r="X79" s="44"/>
      <c r="Y79" s="44"/>
    </row>
    <row r="80" spans="1:25" s="41" customFormat="1">
      <c r="A80" s="121" t="s">
        <v>302</v>
      </c>
      <c r="B80" s="122" t="s">
        <v>310</v>
      </c>
      <c r="C80" s="139" t="s">
        <v>76</v>
      </c>
      <c r="D80" s="116">
        <v>356</v>
      </c>
      <c r="E80" s="116">
        <v>2.54</v>
      </c>
      <c r="F80" s="124">
        <f t="shared" si="4"/>
        <v>904.24</v>
      </c>
      <c r="G80" s="120" t="s">
        <v>48</v>
      </c>
      <c r="H80" s="119">
        <f t="shared" si="7"/>
        <v>1.3</v>
      </c>
      <c r="I80" s="123">
        <f t="shared" si="5"/>
        <v>2.8</v>
      </c>
      <c r="J80" s="124">
        <f t="shared" si="6"/>
        <v>996.8</v>
      </c>
      <c r="K80" s="44"/>
      <c r="L80" s="44"/>
      <c r="M80" s="44"/>
      <c r="N80" s="44"/>
      <c r="O80" s="44"/>
      <c r="P80" s="44" t="s">
        <v>50</v>
      </c>
      <c r="Q80" s="44"/>
      <c r="R80" s="44"/>
      <c r="S80" s="44"/>
      <c r="T80" s="44"/>
      <c r="U80" s="44"/>
      <c r="V80" s="44"/>
      <c r="W80" s="44"/>
      <c r="X80" s="44"/>
      <c r="Y80" s="44"/>
    </row>
    <row r="81" spans="1:25" s="41" customFormat="1">
      <c r="A81" s="121" t="s">
        <v>587</v>
      </c>
      <c r="B81" s="122" t="s">
        <v>229</v>
      </c>
      <c r="C81" s="139" t="s">
        <v>80</v>
      </c>
      <c r="D81" s="116">
        <v>360</v>
      </c>
      <c r="E81" s="116">
        <v>0.35</v>
      </c>
      <c r="F81" s="124">
        <f t="shared" si="4"/>
        <v>126</v>
      </c>
      <c r="G81" s="120" t="s">
        <v>48</v>
      </c>
      <c r="H81" s="119">
        <f t="shared" si="7"/>
        <v>1.3</v>
      </c>
      <c r="I81" s="123">
        <f t="shared" si="5"/>
        <v>0.39</v>
      </c>
      <c r="J81" s="124">
        <f t="shared" si="6"/>
        <v>140.4</v>
      </c>
      <c r="K81" s="44"/>
      <c r="L81" s="44"/>
      <c r="M81" s="44"/>
      <c r="N81" s="44"/>
      <c r="O81" s="44"/>
      <c r="P81" s="44" t="s">
        <v>50</v>
      </c>
      <c r="Q81" s="44"/>
      <c r="R81" s="44"/>
      <c r="S81" s="44"/>
      <c r="T81" s="44"/>
      <c r="U81" s="44"/>
      <c r="V81" s="44"/>
      <c r="W81" s="44"/>
      <c r="X81" s="44"/>
      <c r="Y81" s="44"/>
    </row>
    <row r="82" spans="1:25" s="41" customFormat="1">
      <c r="A82" s="121" t="s">
        <v>589</v>
      </c>
      <c r="B82" s="122" t="s">
        <v>311</v>
      </c>
      <c r="C82" s="139" t="s">
        <v>76</v>
      </c>
      <c r="D82" s="116">
        <v>290</v>
      </c>
      <c r="E82" s="116">
        <v>8.6</v>
      </c>
      <c r="F82" s="124">
        <f t="shared" si="4"/>
        <v>2494</v>
      </c>
      <c r="G82" s="120" t="s">
        <v>48</v>
      </c>
      <c r="H82" s="119">
        <f t="shared" si="7"/>
        <v>1.3</v>
      </c>
      <c r="I82" s="123">
        <f t="shared" si="5"/>
        <v>9.4700000000000006</v>
      </c>
      <c r="J82" s="124">
        <f t="shared" si="6"/>
        <v>2746.3</v>
      </c>
      <c r="K82" s="44"/>
      <c r="L82" s="44"/>
      <c r="M82" s="44"/>
      <c r="N82" s="44"/>
      <c r="O82" s="44"/>
      <c r="P82" s="44" t="s">
        <v>50</v>
      </c>
      <c r="Q82" s="44"/>
      <c r="R82" s="44"/>
      <c r="S82" s="44"/>
      <c r="T82" s="44"/>
      <c r="U82" s="44"/>
      <c r="V82" s="44"/>
      <c r="W82" s="44"/>
      <c r="X82" s="44"/>
      <c r="Y82" s="44"/>
    </row>
    <row r="83" spans="1:25" s="41" customFormat="1">
      <c r="A83" s="121" t="s">
        <v>613</v>
      </c>
      <c r="B83" s="122" t="s">
        <v>312</v>
      </c>
      <c r="C83" s="139" t="s">
        <v>260</v>
      </c>
      <c r="D83" s="116">
        <v>286</v>
      </c>
      <c r="E83" s="116">
        <v>90</v>
      </c>
      <c r="F83" s="124">
        <f t="shared" si="4"/>
        <v>25740</v>
      </c>
      <c r="G83" s="120" t="s">
        <v>48</v>
      </c>
      <c r="H83" s="119">
        <f t="shared" si="7"/>
        <v>1.3</v>
      </c>
      <c r="I83" s="123">
        <f t="shared" si="5"/>
        <v>99.15</v>
      </c>
      <c r="J83" s="124">
        <f t="shared" si="6"/>
        <v>28356.9</v>
      </c>
      <c r="K83" s="44"/>
      <c r="L83" s="44"/>
      <c r="M83" s="44"/>
      <c r="N83" s="44"/>
      <c r="O83" s="44"/>
      <c r="P83" s="44" t="s">
        <v>50</v>
      </c>
      <c r="Q83" s="44"/>
      <c r="R83" s="44"/>
      <c r="S83" s="44"/>
      <c r="T83" s="44"/>
      <c r="U83" s="44"/>
      <c r="V83" s="44"/>
      <c r="W83" s="44"/>
      <c r="X83" s="44"/>
      <c r="Y83" s="44"/>
    </row>
    <row r="84" spans="1:25" s="41" customFormat="1">
      <c r="A84" s="121" t="s">
        <v>614</v>
      </c>
      <c r="B84" s="122" t="s">
        <v>313</v>
      </c>
      <c r="C84" s="139" t="s">
        <v>314</v>
      </c>
      <c r="D84" s="116">
        <v>55</v>
      </c>
      <c r="E84" s="116">
        <v>32</v>
      </c>
      <c r="F84" s="124">
        <f t="shared" si="4"/>
        <v>1760</v>
      </c>
      <c r="G84" s="120" t="s">
        <v>48</v>
      </c>
      <c r="H84" s="119">
        <f t="shared" si="7"/>
        <v>1.3</v>
      </c>
      <c r="I84" s="123">
        <f t="shared" si="5"/>
        <v>35.25</v>
      </c>
      <c r="J84" s="124">
        <f t="shared" si="6"/>
        <v>1938.75</v>
      </c>
      <c r="K84" s="44"/>
      <c r="L84" s="44"/>
      <c r="M84" s="44"/>
      <c r="N84" s="44"/>
      <c r="O84" s="44"/>
      <c r="P84" s="44" t="s">
        <v>50</v>
      </c>
      <c r="Q84" s="44"/>
      <c r="R84" s="44"/>
      <c r="S84" s="44"/>
      <c r="T84" s="44"/>
      <c r="U84" s="44"/>
      <c r="V84" s="44"/>
      <c r="W84" s="44"/>
      <c r="X84" s="44"/>
      <c r="Y84" s="44"/>
    </row>
    <row r="85" spans="1:25" s="41" customFormat="1">
      <c r="A85" s="114" t="s">
        <v>136</v>
      </c>
      <c r="B85" s="115" t="s">
        <v>612</v>
      </c>
      <c r="C85" s="138" t="s">
        <v>260</v>
      </c>
      <c r="D85" s="116">
        <v>41</v>
      </c>
      <c r="E85" s="116">
        <v>250</v>
      </c>
      <c r="F85" s="117">
        <f t="shared" si="4"/>
        <v>10250</v>
      </c>
      <c r="G85" s="120" t="s">
        <v>48</v>
      </c>
      <c r="H85" s="119">
        <f>KoeffForPrice</f>
        <v>1.4554</v>
      </c>
      <c r="I85" s="118">
        <f t="shared" si="5"/>
        <v>308.35000000000002</v>
      </c>
      <c r="J85" s="117">
        <f t="shared" si="6"/>
        <v>12642.35</v>
      </c>
      <c r="K85" s="44"/>
      <c r="L85" s="44"/>
      <c r="M85" s="44"/>
      <c r="N85" s="44"/>
      <c r="O85" s="44"/>
      <c r="P85" s="44" t="s">
        <v>49</v>
      </c>
      <c r="Q85" s="44"/>
      <c r="R85" s="44"/>
      <c r="S85" s="44"/>
      <c r="T85" s="44"/>
      <c r="U85" s="44"/>
      <c r="V85" s="44"/>
      <c r="W85" s="44"/>
      <c r="X85" s="44"/>
      <c r="Y85" s="44"/>
    </row>
    <row r="86" spans="1:25" s="41" customFormat="1">
      <c r="A86" s="121" t="s">
        <v>137</v>
      </c>
      <c r="B86" s="122" t="s">
        <v>303</v>
      </c>
      <c r="C86" s="139" t="s">
        <v>260</v>
      </c>
      <c r="D86" s="116">
        <v>82</v>
      </c>
      <c r="E86" s="116">
        <v>120</v>
      </c>
      <c r="F86" s="124">
        <f t="shared" si="4"/>
        <v>9840</v>
      </c>
      <c r="G86" s="120" t="s">
        <v>48</v>
      </c>
      <c r="H86" s="119">
        <f t="shared" ref="H86:H97" si="8">KoeffForMaterial</f>
        <v>1.3</v>
      </c>
      <c r="I86" s="123">
        <f t="shared" si="5"/>
        <v>132.19999999999999</v>
      </c>
      <c r="J86" s="124">
        <f t="shared" si="6"/>
        <v>10840.4</v>
      </c>
      <c r="K86" s="44"/>
      <c r="L86" s="44"/>
      <c r="M86" s="44"/>
      <c r="N86" s="44"/>
      <c r="O86" s="44"/>
      <c r="P86" s="44" t="s">
        <v>50</v>
      </c>
      <c r="Q86" s="44"/>
      <c r="R86" s="44"/>
      <c r="S86" s="44"/>
      <c r="T86" s="44"/>
      <c r="U86" s="44"/>
      <c r="V86" s="44"/>
      <c r="W86" s="44"/>
      <c r="X86" s="44"/>
      <c r="Y86" s="44"/>
    </row>
    <row r="87" spans="1:25" s="41" customFormat="1">
      <c r="A87" s="121" t="s">
        <v>138</v>
      </c>
      <c r="B87" s="122" t="s">
        <v>408</v>
      </c>
      <c r="C87" s="139" t="s">
        <v>76</v>
      </c>
      <c r="D87" s="116">
        <v>82</v>
      </c>
      <c r="E87" s="116">
        <v>47</v>
      </c>
      <c r="F87" s="124">
        <f t="shared" si="4"/>
        <v>3854</v>
      </c>
      <c r="G87" s="120" t="s">
        <v>48</v>
      </c>
      <c r="H87" s="119">
        <f t="shared" si="8"/>
        <v>1.3</v>
      </c>
      <c r="I87" s="123">
        <f t="shared" si="5"/>
        <v>51.78</v>
      </c>
      <c r="J87" s="124">
        <f t="shared" si="6"/>
        <v>4245.96</v>
      </c>
      <c r="K87" s="44"/>
      <c r="L87" s="44"/>
      <c r="M87" s="44"/>
      <c r="N87" s="44"/>
      <c r="O87" s="44"/>
      <c r="P87" s="44" t="s">
        <v>50</v>
      </c>
      <c r="Q87" s="44"/>
      <c r="R87" s="44"/>
      <c r="S87" s="44"/>
      <c r="T87" s="44"/>
      <c r="U87" s="44"/>
      <c r="V87" s="44"/>
      <c r="W87" s="44"/>
      <c r="X87" s="44"/>
      <c r="Y87" s="44"/>
    </row>
    <row r="88" spans="1:25" s="41" customFormat="1">
      <c r="A88" s="121" t="s">
        <v>139</v>
      </c>
      <c r="B88" s="122" t="s">
        <v>617</v>
      </c>
      <c r="C88" s="139" t="s">
        <v>76</v>
      </c>
      <c r="D88" s="116">
        <v>30</v>
      </c>
      <c r="E88" s="116">
        <v>33</v>
      </c>
      <c r="F88" s="124">
        <f t="shared" si="4"/>
        <v>990</v>
      </c>
      <c r="G88" s="120" t="s">
        <v>48</v>
      </c>
      <c r="H88" s="119">
        <f t="shared" si="8"/>
        <v>1.3</v>
      </c>
      <c r="I88" s="123">
        <f t="shared" si="5"/>
        <v>36.36</v>
      </c>
      <c r="J88" s="124">
        <f t="shared" si="6"/>
        <v>1090.8</v>
      </c>
      <c r="K88" s="44"/>
      <c r="L88" s="44"/>
      <c r="M88" s="44"/>
      <c r="N88" s="44"/>
      <c r="O88" s="44"/>
      <c r="P88" s="44" t="s">
        <v>50</v>
      </c>
      <c r="Q88" s="44"/>
      <c r="R88" s="44"/>
      <c r="S88" s="44"/>
      <c r="T88" s="44"/>
      <c r="U88" s="44"/>
      <c r="V88" s="44"/>
      <c r="W88" s="44"/>
      <c r="X88" s="44"/>
      <c r="Y88" s="44"/>
    </row>
    <row r="89" spans="1:25" s="41" customFormat="1">
      <c r="A89" s="121" t="s">
        <v>140</v>
      </c>
      <c r="B89" s="122" t="s">
        <v>618</v>
      </c>
      <c r="C89" s="139" t="s">
        <v>211</v>
      </c>
      <c r="D89" s="116">
        <v>30</v>
      </c>
      <c r="E89" s="116">
        <v>6.1</v>
      </c>
      <c r="F89" s="124">
        <f t="shared" si="4"/>
        <v>183</v>
      </c>
      <c r="G89" s="120" t="s">
        <v>48</v>
      </c>
      <c r="H89" s="119">
        <f t="shared" si="8"/>
        <v>1.3</v>
      </c>
      <c r="I89" s="123">
        <f t="shared" si="5"/>
        <v>6.72</v>
      </c>
      <c r="J89" s="124">
        <f t="shared" si="6"/>
        <v>201.6</v>
      </c>
      <c r="K89" s="44"/>
      <c r="L89" s="44"/>
      <c r="M89" s="44"/>
      <c r="N89" s="44"/>
      <c r="O89" s="44"/>
      <c r="P89" s="44" t="s">
        <v>50</v>
      </c>
      <c r="Q89" s="44"/>
      <c r="R89" s="44"/>
      <c r="S89" s="44"/>
      <c r="T89" s="44"/>
      <c r="U89" s="44"/>
      <c r="V89" s="44"/>
      <c r="W89" s="44"/>
      <c r="X89" s="44"/>
      <c r="Y89" s="44"/>
    </row>
    <row r="90" spans="1:25" s="41" customFormat="1">
      <c r="A90" s="121" t="s">
        <v>604</v>
      </c>
      <c r="B90" s="122" t="s">
        <v>306</v>
      </c>
      <c r="C90" s="139" t="s">
        <v>80</v>
      </c>
      <c r="D90" s="116">
        <v>290</v>
      </c>
      <c r="E90" s="116">
        <v>0.18</v>
      </c>
      <c r="F90" s="124">
        <f t="shared" ref="F90:F121" si="9">ROUND(E90*ROUND(D90,2),2)</f>
        <v>52.2</v>
      </c>
      <c r="G90" s="120" t="s">
        <v>48</v>
      </c>
      <c r="H90" s="119">
        <f t="shared" si="8"/>
        <v>1.3</v>
      </c>
      <c r="I90" s="123">
        <f t="shared" ref="I90:I121" si="10">ROUND(E90*H90/1.18,2)</f>
        <v>0.2</v>
      </c>
      <c r="J90" s="124">
        <f t="shared" ref="J90:J121" si="11">ROUND(I90*ROUND(D90,2),2)</f>
        <v>58</v>
      </c>
      <c r="K90" s="44"/>
      <c r="L90" s="44"/>
      <c r="M90" s="44"/>
      <c r="N90" s="44"/>
      <c r="O90" s="44"/>
      <c r="P90" s="44" t="s">
        <v>50</v>
      </c>
      <c r="Q90" s="44"/>
      <c r="R90" s="44"/>
      <c r="S90" s="44"/>
      <c r="T90" s="44"/>
      <c r="U90" s="44"/>
      <c r="V90" s="44"/>
      <c r="W90" s="44"/>
      <c r="X90" s="44"/>
      <c r="Y90" s="44"/>
    </row>
    <row r="91" spans="1:25" s="41" customFormat="1">
      <c r="A91" s="121" t="s">
        <v>605</v>
      </c>
      <c r="B91" s="122" t="s">
        <v>307</v>
      </c>
      <c r="C91" s="139" t="s">
        <v>80</v>
      </c>
      <c r="D91" s="116">
        <v>580</v>
      </c>
      <c r="E91" s="116">
        <v>0.25</v>
      </c>
      <c r="F91" s="124">
        <f t="shared" si="9"/>
        <v>145</v>
      </c>
      <c r="G91" s="120" t="s">
        <v>48</v>
      </c>
      <c r="H91" s="119">
        <f t="shared" si="8"/>
        <v>1.3</v>
      </c>
      <c r="I91" s="123">
        <f t="shared" si="10"/>
        <v>0.28000000000000003</v>
      </c>
      <c r="J91" s="124">
        <f t="shared" si="11"/>
        <v>162.4</v>
      </c>
      <c r="K91" s="44"/>
      <c r="L91" s="44"/>
      <c r="M91" s="44"/>
      <c r="N91" s="44"/>
      <c r="O91" s="44"/>
      <c r="P91" s="44" t="s">
        <v>50</v>
      </c>
      <c r="Q91" s="44"/>
      <c r="R91" s="44"/>
      <c r="S91" s="44"/>
      <c r="T91" s="44"/>
      <c r="U91" s="44"/>
      <c r="V91" s="44"/>
      <c r="W91" s="44"/>
      <c r="X91" s="44"/>
      <c r="Y91" s="44"/>
    </row>
    <row r="92" spans="1:25" s="41" customFormat="1">
      <c r="A92" s="121" t="s">
        <v>606</v>
      </c>
      <c r="B92" s="122" t="s">
        <v>308</v>
      </c>
      <c r="C92" s="139" t="s">
        <v>309</v>
      </c>
      <c r="D92" s="116">
        <v>22</v>
      </c>
      <c r="E92" s="116">
        <v>16.5</v>
      </c>
      <c r="F92" s="124">
        <f t="shared" si="9"/>
        <v>363</v>
      </c>
      <c r="G92" s="120" t="s">
        <v>48</v>
      </c>
      <c r="H92" s="119">
        <f t="shared" si="8"/>
        <v>1.3</v>
      </c>
      <c r="I92" s="123">
        <f t="shared" si="10"/>
        <v>18.18</v>
      </c>
      <c r="J92" s="124">
        <f t="shared" si="11"/>
        <v>399.96</v>
      </c>
      <c r="K92" s="44"/>
      <c r="L92" s="44"/>
      <c r="M92" s="44"/>
      <c r="N92" s="44"/>
      <c r="O92" s="44"/>
      <c r="P92" s="44" t="s">
        <v>50</v>
      </c>
      <c r="Q92" s="44"/>
      <c r="R92" s="44"/>
      <c r="S92" s="44"/>
      <c r="T92" s="44"/>
      <c r="U92" s="44"/>
      <c r="V92" s="44"/>
      <c r="W92" s="44"/>
      <c r="X92" s="44"/>
      <c r="Y92" s="44"/>
    </row>
    <row r="93" spans="1:25" s="41" customFormat="1">
      <c r="A93" s="121" t="s">
        <v>607</v>
      </c>
      <c r="B93" s="122" t="s">
        <v>310</v>
      </c>
      <c r="C93" s="139" t="s">
        <v>76</v>
      </c>
      <c r="D93" s="116">
        <v>33</v>
      </c>
      <c r="E93" s="116">
        <v>2.54</v>
      </c>
      <c r="F93" s="124">
        <f t="shared" si="9"/>
        <v>83.82</v>
      </c>
      <c r="G93" s="120" t="s">
        <v>48</v>
      </c>
      <c r="H93" s="119">
        <f t="shared" si="8"/>
        <v>1.3</v>
      </c>
      <c r="I93" s="123">
        <f t="shared" si="10"/>
        <v>2.8</v>
      </c>
      <c r="J93" s="124">
        <f t="shared" si="11"/>
        <v>92.4</v>
      </c>
      <c r="K93" s="44"/>
      <c r="L93" s="44"/>
      <c r="M93" s="44"/>
      <c r="N93" s="44"/>
      <c r="O93" s="44"/>
      <c r="P93" s="44" t="s">
        <v>50</v>
      </c>
      <c r="Q93" s="44"/>
      <c r="R93" s="44"/>
      <c r="S93" s="44"/>
      <c r="T93" s="44"/>
      <c r="U93" s="44"/>
      <c r="V93" s="44"/>
      <c r="W93" s="44"/>
      <c r="X93" s="44"/>
      <c r="Y93" s="44"/>
    </row>
    <row r="94" spans="1:25" s="41" customFormat="1">
      <c r="A94" s="121" t="s">
        <v>608</v>
      </c>
      <c r="B94" s="122" t="s">
        <v>229</v>
      </c>
      <c r="C94" s="139" t="s">
        <v>80</v>
      </c>
      <c r="D94" s="116">
        <v>66</v>
      </c>
      <c r="E94" s="116">
        <v>0.35</v>
      </c>
      <c r="F94" s="124">
        <f t="shared" si="9"/>
        <v>23.1</v>
      </c>
      <c r="G94" s="120" t="s">
        <v>48</v>
      </c>
      <c r="H94" s="119">
        <f t="shared" si="8"/>
        <v>1.3</v>
      </c>
      <c r="I94" s="123">
        <f t="shared" si="10"/>
        <v>0.39</v>
      </c>
      <c r="J94" s="124">
        <f t="shared" si="11"/>
        <v>25.74</v>
      </c>
      <c r="K94" s="44"/>
      <c r="L94" s="44"/>
      <c r="M94" s="44"/>
      <c r="N94" s="44"/>
      <c r="O94" s="44"/>
      <c r="P94" s="44" t="s">
        <v>50</v>
      </c>
      <c r="Q94" s="44"/>
      <c r="R94" s="44"/>
      <c r="S94" s="44"/>
      <c r="T94" s="44"/>
      <c r="U94" s="44"/>
      <c r="V94" s="44"/>
      <c r="W94" s="44"/>
      <c r="X94" s="44"/>
      <c r="Y94" s="44"/>
    </row>
    <row r="95" spans="1:25" s="41" customFormat="1">
      <c r="A95" s="121" t="s">
        <v>609</v>
      </c>
      <c r="B95" s="122" t="s">
        <v>311</v>
      </c>
      <c r="C95" s="139" t="s">
        <v>76</v>
      </c>
      <c r="D95" s="116">
        <v>22</v>
      </c>
      <c r="E95" s="116">
        <v>8.6</v>
      </c>
      <c r="F95" s="124">
        <f t="shared" si="9"/>
        <v>189.2</v>
      </c>
      <c r="G95" s="120" t="s">
        <v>48</v>
      </c>
      <c r="H95" s="119">
        <f t="shared" si="8"/>
        <v>1.3</v>
      </c>
      <c r="I95" s="123">
        <f t="shared" si="10"/>
        <v>9.4700000000000006</v>
      </c>
      <c r="J95" s="124">
        <f t="shared" si="11"/>
        <v>208.34</v>
      </c>
      <c r="K95" s="44"/>
      <c r="L95" s="44"/>
      <c r="M95" s="44"/>
      <c r="N95" s="44"/>
      <c r="O95" s="44"/>
      <c r="P95" s="44" t="s">
        <v>50</v>
      </c>
      <c r="Q95" s="44"/>
      <c r="R95" s="44"/>
      <c r="S95" s="44"/>
      <c r="T95" s="44"/>
      <c r="U95" s="44"/>
      <c r="V95" s="44"/>
      <c r="W95" s="44"/>
      <c r="X95" s="44"/>
      <c r="Y95" s="44"/>
    </row>
    <row r="96" spans="1:25" s="41" customFormat="1">
      <c r="A96" s="121" t="s">
        <v>610</v>
      </c>
      <c r="B96" s="122" t="s">
        <v>619</v>
      </c>
      <c r="C96" s="139" t="s">
        <v>260</v>
      </c>
      <c r="D96" s="116">
        <v>41</v>
      </c>
      <c r="E96" s="116">
        <v>97</v>
      </c>
      <c r="F96" s="124">
        <f t="shared" si="9"/>
        <v>3977</v>
      </c>
      <c r="G96" s="120" t="s">
        <v>48</v>
      </c>
      <c r="H96" s="119">
        <f t="shared" si="8"/>
        <v>1.3</v>
      </c>
      <c r="I96" s="123">
        <f t="shared" si="10"/>
        <v>106.86</v>
      </c>
      <c r="J96" s="124">
        <f t="shared" si="11"/>
        <v>4381.26</v>
      </c>
      <c r="K96" s="44"/>
      <c r="L96" s="44"/>
      <c r="M96" s="44"/>
      <c r="N96" s="44"/>
      <c r="O96" s="44"/>
      <c r="P96" s="44" t="s">
        <v>50</v>
      </c>
      <c r="Q96" s="44"/>
      <c r="R96" s="44"/>
      <c r="S96" s="44"/>
      <c r="T96" s="44"/>
      <c r="U96" s="44"/>
      <c r="V96" s="44"/>
      <c r="W96" s="44"/>
      <c r="X96" s="44"/>
      <c r="Y96" s="44"/>
    </row>
    <row r="97" spans="1:25" s="41" customFormat="1">
      <c r="A97" s="121" t="s">
        <v>611</v>
      </c>
      <c r="B97" s="122" t="s">
        <v>322</v>
      </c>
      <c r="C97" s="139" t="s">
        <v>314</v>
      </c>
      <c r="D97" s="116">
        <v>3</v>
      </c>
      <c r="E97" s="116">
        <v>32</v>
      </c>
      <c r="F97" s="124">
        <f t="shared" si="9"/>
        <v>96</v>
      </c>
      <c r="G97" s="120" t="s">
        <v>48</v>
      </c>
      <c r="H97" s="119">
        <f t="shared" si="8"/>
        <v>1.3</v>
      </c>
      <c r="I97" s="123">
        <f t="shared" si="10"/>
        <v>35.25</v>
      </c>
      <c r="J97" s="124">
        <f t="shared" si="11"/>
        <v>105.75</v>
      </c>
      <c r="K97" s="44"/>
      <c r="L97" s="44"/>
      <c r="M97" s="44"/>
      <c r="N97" s="44"/>
      <c r="O97" s="44"/>
      <c r="P97" s="44" t="s">
        <v>50</v>
      </c>
      <c r="Q97" s="44"/>
      <c r="R97" s="44"/>
      <c r="S97" s="44"/>
      <c r="T97" s="44"/>
      <c r="U97" s="44"/>
      <c r="V97" s="44"/>
      <c r="W97" s="44"/>
      <c r="X97" s="44"/>
      <c r="Y97" s="44"/>
    </row>
    <row r="98" spans="1:25" s="41" customFormat="1">
      <c r="A98" s="114" t="s">
        <v>142</v>
      </c>
      <c r="B98" s="115" t="s">
        <v>491</v>
      </c>
      <c r="C98" s="138" t="s">
        <v>260</v>
      </c>
      <c r="D98" s="116">
        <v>647.5</v>
      </c>
      <c r="E98" s="116">
        <v>140</v>
      </c>
      <c r="F98" s="117">
        <f t="shared" si="9"/>
        <v>90650</v>
      </c>
      <c r="G98" s="120" t="s">
        <v>48</v>
      </c>
      <c r="H98" s="119">
        <f>KoeffForPrice</f>
        <v>1.4554</v>
      </c>
      <c r="I98" s="118">
        <f t="shared" si="10"/>
        <v>172.67</v>
      </c>
      <c r="J98" s="117">
        <f t="shared" si="11"/>
        <v>111803.83</v>
      </c>
      <c r="K98" s="44"/>
      <c r="L98" s="44"/>
      <c r="M98" s="44"/>
      <c r="N98" s="44"/>
      <c r="O98" s="44"/>
      <c r="P98" s="44" t="s">
        <v>49</v>
      </c>
      <c r="Q98" s="44"/>
      <c r="R98" s="44"/>
      <c r="S98" s="44"/>
      <c r="T98" s="44"/>
      <c r="U98" s="44"/>
      <c r="V98" s="44"/>
      <c r="W98" s="44"/>
      <c r="X98" s="44"/>
      <c r="Y98" s="44"/>
    </row>
    <row r="99" spans="1:25" s="41" customFormat="1">
      <c r="A99" s="121" t="s">
        <v>143</v>
      </c>
      <c r="B99" s="122" t="s">
        <v>313</v>
      </c>
      <c r="C99" s="139" t="s">
        <v>314</v>
      </c>
      <c r="D99" s="116">
        <v>65</v>
      </c>
      <c r="E99" s="116">
        <v>32</v>
      </c>
      <c r="F99" s="124">
        <f t="shared" si="9"/>
        <v>2080</v>
      </c>
      <c r="G99" s="120" t="s">
        <v>48</v>
      </c>
      <c r="H99" s="119">
        <f>KoeffForMaterial</f>
        <v>1.3</v>
      </c>
      <c r="I99" s="123">
        <f t="shared" si="10"/>
        <v>35.25</v>
      </c>
      <c r="J99" s="124">
        <f t="shared" si="11"/>
        <v>2291.25</v>
      </c>
      <c r="K99" s="44"/>
      <c r="L99" s="44"/>
      <c r="M99" s="44"/>
      <c r="N99" s="44"/>
      <c r="O99" s="44"/>
      <c r="P99" s="44" t="s">
        <v>50</v>
      </c>
      <c r="Q99" s="44"/>
      <c r="R99" s="44"/>
      <c r="S99" s="44"/>
      <c r="T99" s="44"/>
      <c r="U99" s="44"/>
      <c r="V99" s="44"/>
      <c r="W99" s="44"/>
      <c r="X99" s="44"/>
      <c r="Y99" s="44"/>
    </row>
    <row r="100" spans="1:25" s="41" customFormat="1">
      <c r="A100" s="121" t="s">
        <v>144</v>
      </c>
      <c r="B100" s="122" t="s">
        <v>315</v>
      </c>
      <c r="C100" s="139" t="s">
        <v>281</v>
      </c>
      <c r="D100" s="116">
        <v>52</v>
      </c>
      <c r="E100" s="116">
        <v>597</v>
      </c>
      <c r="F100" s="124">
        <f t="shared" si="9"/>
        <v>31044</v>
      </c>
      <c r="G100" s="120" t="s">
        <v>48</v>
      </c>
      <c r="H100" s="119">
        <f>KoeffForMaterial</f>
        <v>1.3</v>
      </c>
      <c r="I100" s="123">
        <f t="shared" si="10"/>
        <v>657.71</v>
      </c>
      <c r="J100" s="124">
        <f t="shared" si="11"/>
        <v>34200.92</v>
      </c>
      <c r="K100" s="44"/>
      <c r="L100" s="44"/>
      <c r="M100" s="44"/>
      <c r="N100" s="44"/>
      <c r="O100" s="44"/>
      <c r="P100" s="44" t="s">
        <v>50</v>
      </c>
      <c r="Q100" s="44"/>
      <c r="R100" s="44"/>
      <c r="S100" s="44"/>
      <c r="T100" s="44"/>
      <c r="U100" s="44"/>
      <c r="V100" s="44"/>
      <c r="W100" s="44"/>
      <c r="X100" s="44"/>
      <c r="Y100" s="44"/>
    </row>
    <row r="101" spans="1:25" s="41" customFormat="1">
      <c r="A101" s="121" t="s">
        <v>145</v>
      </c>
      <c r="B101" s="122" t="s">
        <v>316</v>
      </c>
      <c r="C101" s="139" t="s">
        <v>281</v>
      </c>
      <c r="D101" s="116">
        <v>11</v>
      </c>
      <c r="E101" s="116">
        <v>1131</v>
      </c>
      <c r="F101" s="124">
        <f t="shared" si="9"/>
        <v>12441</v>
      </c>
      <c r="G101" s="120" t="s">
        <v>48</v>
      </c>
      <c r="H101" s="119">
        <f>KoeffForMaterial</f>
        <v>1.3</v>
      </c>
      <c r="I101" s="123">
        <f t="shared" si="10"/>
        <v>1246.02</v>
      </c>
      <c r="J101" s="124">
        <f t="shared" si="11"/>
        <v>13706.22</v>
      </c>
      <c r="K101" s="44"/>
      <c r="L101" s="44"/>
      <c r="M101" s="44"/>
      <c r="N101" s="44"/>
      <c r="O101" s="44"/>
      <c r="P101" s="44" t="s">
        <v>50</v>
      </c>
      <c r="Q101" s="44"/>
      <c r="R101" s="44"/>
      <c r="S101" s="44"/>
      <c r="T101" s="44"/>
      <c r="U101" s="44"/>
      <c r="V101" s="44"/>
      <c r="W101" s="44"/>
      <c r="X101" s="44"/>
      <c r="Y101" s="44"/>
    </row>
    <row r="102" spans="1:25" s="41" customFormat="1">
      <c r="A102" s="121" t="s">
        <v>146</v>
      </c>
      <c r="B102" s="122" t="s">
        <v>319</v>
      </c>
      <c r="C102" s="139" t="s">
        <v>76</v>
      </c>
      <c r="D102" s="116">
        <v>16</v>
      </c>
      <c r="E102" s="116">
        <v>220</v>
      </c>
      <c r="F102" s="124">
        <f t="shared" si="9"/>
        <v>3520</v>
      </c>
      <c r="G102" s="120" t="s">
        <v>48</v>
      </c>
      <c r="H102" s="119">
        <f>KoeffForMaterial</f>
        <v>1.3</v>
      </c>
      <c r="I102" s="123">
        <f t="shared" si="10"/>
        <v>242.37</v>
      </c>
      <c r="J102" s="124">
        <f t="shared" si="11"/>
        <v>3877.92</v>
      </c>
      <c r="K102" s="44"/>
      <c r="L102" s="44"/>
      <c r="M102" s="44"/>
      <c r="N102" s="44"/>
      <c r="O102" s="44"/>
      <c r="P102" s="44" t="s">
        <v>50</v>
      </c>
      <c r="Q102" s="44"/>
      <c r="R102" s="44"/>
      <c r="S102" s="44"/>
      <c r="T102" s="44"/>
      <c r="U102" s="44"/>
      <c r="V102" s="44"/>
      <c r="W102" s="44"/>
      <c r="X102" s="44"/>
      <c r="Y102" s="44"/>
    </row>
    <row r="103" spans="1:25" s="41" customFormat="1">
      <c r="A103" s="114" t="s">
        <v>152</v>
      </c>
      <c r="B103" s="115" t="s">
        <v>490</v>
      </c>
      <c r="C103" s="138" t="s">
        <v>260</v>
      </c>
      <c r="D103" s="116">
        <v>647.5</v>
      </c>
      <c r="E103" s="116">
        <v>80</v>
      </c>
      <c r="F103" s="117">
        <f t="shared" si="9"/>
        <v>51800</v>
      </c>
      <c r="G103" s="120" t="s">
        <v>48</v>
      </c>
      <c r="H103" s="119">
        <f>KoeffForPrice</f>
        <v>1.4554</v>
      </c>
      <c r="I103" s="118">
        <f t="shared" si="10"/>
        <v>98.67</v>
      </c>
      <c r="J103" s="117">
        <f t="shared" si="11"/>
        <v>63888.83</v>
      </c>
      <c r="K103" s="44"/>
      <c r="L103" s="44"/>
      <c r="M103" s="44"/>
      <c r="N103" s="44"/>
      <c r="O103" s="44"/>
      <c r="P103" s="44" t="s">
        <v>49</v>
      </c>
      <c r="Q103" s="44"/>
      <c r="R103" s="44"/>
      <c r="S103" s="44"/>
      <c r="T103" s="44"/>
      <c r="U103" s="44"/>
      <c r="V103" s="44"/>
      <c r="W103" s="44"/>
      <c r="X103" s="44"/>
      <c r="Y103" s="44"/>
    </row>
    <row r="104" spans="1:25" s="41" customFormat="1">
      <c r="A104" s="121" t="s">
        <v>153</v>
      </c>
      <c r="B104" s="122" t="s">
        <v>324</v>
      </c>
      <c r="C104" s="139" t="s">
        <v>554</v>
      </c>
      <c r="D104" s="116">
        <v>14</v>
      </c>
      <c r="E104" s="116">
        <v>846</v>
      </c>
      <c r="F104" s="124">
        <f t="shared" si="9"/>
        <v>11844</v>
      </c>
      <c r="G104" s="120" t="s">
        <v>48</v>
      </c>
      <c r="H104" s="119">
        <f>KoeffForMaterial</f>
        <v>1.3</v>
      </c>
      <c r="I104" s="123">
        <f t="shared" si="10"/>
        <v>932.03</v>
      </c>
      <c r="J104" s="124">
        <f t="shared" si="11"/>
        <v>13048.42</v>
      </c>
      <c r="K104" s="44"/>
      <c r="L104" s="44"/>
      <c r="M104" s="44"/>
      <c r="N104" s="44"/>
      <c r="O104" s="44"/>
      <c r="P104" s="44" t="s">
        <v>50</v>
      </c>
      <c r="Q104" s="44"/>
      <c r="R104" s="44"/>
      <c r="S104" s="44"/>
      <c r="T104" s="44"/>
      <c r="U104" s="44"/>
      <c r="V104" s="44"/>
      <c r="W104" s="44"/>
      <c r="X104" s="44"/>
      <c r="Y104" s="44"/>
    </row>
    <row r="105" spans="1:25" s="41" customFormat="1">
      <c r="A105" s="121" t="s">
        <v>154</v>
      </c>
      <c r="B105" s="122" t="s">
        <v>320</v>
      </c>
      <c r="C105" s="139" t="s">
        <v>321</v>
      </c>
      <c r="D105" s="116">
        <v>15</v>
      </c>
      <c r="E105" s="116">
        <v>331</v>
      </c>
      <c r="F105" s="124">
        <f t="shared" si="9"/>
        <v>4965</v>
      </c>
      <c r="G105" s="120" t="s">
        <v>48</v>
      </c>
      <c r="H105" s="119">
        <f>KoeffForMaterial</f>
        <v>1.3</v>
      </c>
      <c r="I105" s="123">
        <f t="shared" si="10"/>
        <v>364.66</v>
      </c>
      <c r="J105" s="124">
        <f t="shared" si="11"/>
        <v>5469.9</v>
      </c>
      <c r="K105" s="44"/>
      <c r="L105" s="44"/>
      <c r="M105" s="44"/>
      <c r="N105" s="44"/>
      <c r="O105" s="44"/>
      <c r="P105" s="44" t="s">
        <v>50</v>
      </c>
      <c r="Q105" s="44"/>
      <c r="R105" s="44"/>
      <c r="S105" s="44"/>
      <c r="T105" s="44"/>
      <c r="U105" s="44"/>
      <c r="V105" s="44"/>
      <c r="W105" s="44"/>
      <c r="X105" s="44"/>
      <c r="Y105" s="44"/>
    </row>
    <row r="106" spans="1:25" s="41" customFormat="1">
      <c r="A106" s="114" t="s">
        <v>158</v>
      </c>
      <c r="B106" s="115" t="s">
        <v>492</v>
      </c>
      <c r="C106" s="138" t="s">
        <v>260</v>
      </c>
      <c r="D106" s="116">
        <v>647.5</v>
      </c>
      <c r="E106" s="116">
        <v>80</v>
      </c>
      <c r="F106" s="117">
        <f t="shared" si="9"/>
        <v>51800</v>
      </c>
      <c r="G106" s="120" t="s">
        <v>48</v>
      </c>
      <c r="H106" s="119">
        <f>KoeffForPrice</f>
        <v>1.4554</v>
      </c>
      <c r="I106" s="118">
        <f t="shared" si="10"/>
        <v>98.67</v>
      </c>
      <c r="J106" s="117">
        <f t="shared" si="11"/>
        <v>63888.83</v>
      </c>
      <c r="K106" s="44"/>
      <c r="L106" s="44"/>
      <c r="M106" s="44"/>
      <c r="N106" s="44"/>
      <c r="O106" s="44"/>
      <c r="P106" s="44" t="s">
        <v>49</v>
      </c>
      <c r="Q106" s="44"/>
      <c r="R106" s="44"/>
      <c r="S106" s="44"/>
      <c r="T106" s="44"/>
      <c r="U106" s="44"/>
      <c r="V106" s="44"/>
      <c r="W106" s="44"/>
      <c r="X106" s="44"/>
      <c r="Y106" s="44"/>
    </row>
    <row r="107" spans="1:25" s="41" customFormat="1">
      <c r="A107" s="121" t="s">
        <v>159</v>
      </c>
      <c r="B107" s="122" t="s">
        <v>317</v>
      </c>
      <c r="C107" s="139" t="s">
        <v>318</v>
      </c>
      <c r="D107" s="116">
        <v>47</v>
      </c>
      <c r="E107" s="116">
        <v>1018</v>
      </c>
      <c r="F107" s="124">
        <f t="shared" si="9"/>
        <v>47846</v>
      </c>
      <c r="G107" s="120" t="s">
        <v>48</v>
      </c>
      <c r="H107" s="119">
        <f>KoeffForMaterial</f>
        <v>1.3</v>
      </c>
      <c r="I107" s="123">
        <f t="shared" si="10"/>
        <v>1121.53</v>
      </c>
      <c r="J107" s="124">
        <f t="shared" si="11"/>
        <v>52711.91</v>
      </c>
      <c r="K107" s="44"/>
      <c r="L107" s="44"/>
      <c r="M107" s="44"/>
      <c r="N107" s="44"/>
      <c r="O107" s="44"/>
      <c r="P107" s="44" t="s">
        <v>50</v>
      </c>
      <c r="Q107" s="44"/>
      <c r="R107" s="44"/>
      <c r="S107" s="44"/>
      <c r="T107" s="44"/>
      <c r="U107" s="44"/>
      <c r="V107" s="44"/>
      <c r="W107" s="44"/>
      <c r="X107" s="44"/>
      <c r="Y107" s="44"/>
    </row>
    <row r="108" spans="1:25" s="41" customFormat="1">
      <c r="A108" s="121" t="s">
        <v>160</v>
      </c>
      <c r="B108" s="122" t="s">
        <v>319</v>
      </c>
      <c r="C108" s="139" t="s">
        <v>76</v>
      </c>
      <c r="D108" s="116">
        <v>16</v>
      </c>
      <c r="E108" s="116">
        <v>220</v>
      </c>
      <c r="F108" s="124">
        <f t="shared" si="9"/>
        <v>3520</v>
      </c>
      <c r="G108" s="120" t="s">
        <v>48</v>
      </c>
      <c r="H108" s="119">
        <f>KoeffForMaterial</f>
        <v>1.3</v>
      </c>
      <c r="I108" s="123">
        <f t="shared" si="10"/>
        <v>242.37</v>
      </c>
      <c r="J108" s="124">
        <f t="shared" si="11"/>
        <v>3877.92</v>
      </c>
      <c r="K108" s="44"/>
      <c r="L108" s="44"/>
      <c r="M108" s="44"/>
      <c r="N108" s="44"/>
      <c r="O108" s="44"/>
      <c r="P108" s="44" t="s">
        <v>50</v>
      </c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s="41" customFormat="1">
      <c r="A109" s="114" t="s">
        <v>165</v>
      </c>
      <c r="B109" s="115" t="s">
        <v>279</v>
      </c>
      <c r="C109" s="138" t="s">
        <v>260</v>
      </c>
      <c r="D109" s="116">
        <v>648</v>
      </c>
      <c r="E109" s="116">
        <v>30</v>
      </c>
      <c r="F109" s="117">
        <f t="shared" si="9"/>
        <v>19440</v>
      </c>
      <c r="G109" s="120" t="s">
        <v>48</v>
      </c>
      <c r="H109" s="119">
        <f>KoeffForPrice</f>
        <v>1.4554</v>
      </c>
      <c r="I109" s="118">
        <f t="shared" si="10"/>
        <v>37</v>
      </c>
      <c r="J109" s="117">
        <f t="shared" si="11"/>
        <v>23976</v>
      </c>
      <c r="K109" s="44"/>
      <c r="L109" s="44"/>
      <c r="M109" s="44"/>
      <c r="N109" s="44"/>
      <c r="O109" s="44"/>
      <c r="P109" s="44" t="s">
        <v>49</v>
      </c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s="41" customFormat="1">
      <c r="A110" s="121" t="s">
        <v>166</v>
      </c>
      <c r="B110" s="122" t="s">
        <v>322</v>
      </c>
      <c r="C110" s="139" t="s">
        <v>323</v>
      </c>
      <c r="D110" s="116">
        <v>65</v>
      </c>
      <c r="E110" s="116">
        <v>32</v>
      </c>
      <c r="F110" s="124">
        <f t="shared" si="9"/>
        <v>2080</v>
      </c>
      <c r="G110" s="120" t="s">
        <v>48</v>
      </c>
      <c r="H110" s="119">
        <f>KoeffForMaterial</f>
        <v>1.3</v>
      </c>
      <c r="I110" s="123">
        <f t="shared" si="10"/>
        <v>35.25</v>
      </c>
      <c r="J110" s="124">
        <f t="shared" si="11"/>
        <v>2291.25</v>
      </c>
      <c r="K110" s="44"/>
      <c r="L110" s="44"/>
      <c r="M110" s="44"/>
      <c r="N110" s="44"/>
      <c r="O110" s="44"/>
      <c r="P110" s="44" t="s">
        <v>50</v>
      </c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s="41" customFormat="1">
      <c r="A111" s="114" t="s">
        <v>169</v>
      </c>
      <c r="B111" s="115" t="s">
        <v>493</v>
      </c>
      <c r="C111" s="138" t="s">
        <v>76</v>
      </c>
      <c r="D111" s="116">
        <v>136.5</v>
      </c>
      <c r="E111" s="116">
        <v>100</v>
      </c>
      <c r="F111" s="117">
        <f t="shared" si="9"/>
        <v>13650</v>
      </c>
      <c r="G111" s="120" t="s">
        <v>48</v>
      </c>
      <c r="H111" s="119">
        <f>KoeffForPrice</f>
        <v>1.4554</v>
      </c>
      <c r="I111" s="118">
        <f t="shared" si="10"/>
        <v>123.34</v>
      </c>
      <c r="J111" s="117">
        <f t="shared" si="11"/>
        <v>16835.91</v>
      </c>
      <c r="K111" s="44"/>
      <c r="L111" s="44"/>
      <c r="M111" s="44"/>
      <c r="N111" s="44"/>
      <c r="O111" s="44"/>
      <c r="P111" s="44" t="s">
        <v>49</v>
      </c>
      <c r="Q111" s="44"/>
      <c r="R111" s="44"/>
      <c r="S111" s="44"/>
      <c r="T111" s="44"/>
      <c r="U111" s="44"/>
      <c r="V111" s="44"/>
      <c r="W111" s="44"/>
      <c r="X111" s="44"/>
      <c r="Y111" s="44"/>
    </row>
    <row r="112" spans="1:25" s="41" customFormat="1">
      <c r="A112" s="121" t="s">
        <v>170</v>
      </c>
      <c r="B112" s="122" t="s">
        <v>313</v>
      </c>
      <c r="C112" s="139" t="s">
        <v>314</v>
      </c>
      <c r="D112" s="116">
        <v>12</v>
      </c>
      <c r="E112" s="116">
        <v>32</v>
      </c>
      <c r="F112" s="124">
        <f t="shared" si="9"/>
        <v>384</v>
      </c>
      <c r="G112" s="120" t="s">
        <v>48</v>
      </c>
      <c r="H112" s="119">
        <f>KoeffForMaterial</f>
        <v>1.3</v>
      </c>
      <c r="I112" s="123">
        <f t="shared" si="10"/>
        <v>35.25</v>
      </c>
      <c r="J112" s="124">
        <f t="shared" si="11"/>
        <v>423</v>
      </c>
      <c r="K112" s="44"/>
      <c r="L112" s="44"/>
      <c r="M112" s="44"/>
      <c r="N112" s="44"/>
      <c r="O112" s="44"/>
      <c r="P112" s="44" t="s">
        <v>50</v>
      </c>
      <c r="Q112" s="44"/>
      <c r="R112" s="44"/>
      <c r="S112" s="44"/>
      <c r="T112" s="44"/>
      <c r="U112" s="44"/>
      <c r="V112" s="44"/>
      <c r="W112" s="44"/>
      <c r="X112" s="44"/>
      <c r="Y112" s="44"/>
    </row>
    <row r="113" spans="1:25" s="41" customFormat="1">
      <c r="A113" s="121" t="s">
        <v>591</v>
      </c>
      <c r="B113" s="122" t="s">
        <v>315</v>
      </c>
      <c r="C113" s="139" t="s">
        <v>281</v>
      </c>
      <c r="D113" s="116">
        <v>5</v>
      </c>
      <c r="E113" s="116">
        <v>597</v>
      </c>
      <c r="F113" s="124">
        <f t="shared" si="9"/>
        <v>2985</v>
      </c>
      <c r="G113" s="120" t="s">
        <v>48</v>
      </c>
      <c r="H113" s="119">
        <f>KoeffForMaterial</f>
        <v>1.3</v>
      </c>
      <c r="I113" s="123">
        <f t="shared" si="10"/>
        <v>657.71</v>
      </c>
      <c r="J113" s="124">
        <f t="shared" si="11"/>
        <v>3288.55</v>
      </c>
      <c r="K113" s="44"/>
      <c r="L113" s="44"/>
      <c r="M113" s="44"/>
      <c r="N113" s="44"/>
      <c r="O113" s="44"/>
      <c r="P113" s="44" t="s">
        <v>50</v>
      </c>
      <c r="Q113" s="44"/>
      <c r="R113" s="44"/>
      <c r="S113" s="44"/>
      <c r="T113" s="44"/>
      <c r="U113" s="44"/>
      <c r="V113" s="44"/>
      <c r="W113" s="44"/>
      <c r="X113" s="44"/>
      <c r="Y113" s="44"/>
    </row>
    <row r="114" spans="1:25" s="41" customFormat="1">
      <c r="A114" s="121" t="s">
        <v>592</v>
      </c>
      <c r="B114" s="122" t="s">
        <v>317</v>
      </c>
      <c r="C114" s="139" t="s">
        <v>318</v>
      </c>
      <c r="D114" s="116">
        <v>4</v>
      </c>
      <c r="E114" s="116">
        <v>1018</v>
      </c>
      <c r="F114" s="124">
        <f t="shared" si="9"/>
        <v>4072</v>
      </c>
      <c r="G114" s="120" t="s">
        <v>48</v>
      </c>
      <c r="H114" s="119">
        <f>KoeffForMaterial</f>
        <v>1.3</v>
      </c>
      <c r="I114" s="123">
        <f t="shared" si="10"/>
        <v>1121.53</v>
      </c>
      <c r="J114" s="124">
        <f t="shared" si="11"/>
        <v>4486.12</v>
      </c>
      <c r="K114" s="44"/>
      <c r="L114" s="44"/>
      <c r="M114" s="44"/>
      <c r="N114" s="44"/>
      <c r="O114" s="44"/>
      <c r="P114" s="44" t="s">
        <v>50</v>
      </c>
      <c r="Q114" s="44"/>
      <c r="R114" s="44"/>
      <c r="S114" s="44"/>
      <c r="T114" s="44"/>
      <c r="U114" s="44"/>
      <c r="V114" s="44"/>
      <c r="W114" s="44"/>
      <c r="X114" s="44"/>
      <c r="Y114" s="44"/>
    </row>
    <row r="115" spans="1:25" s="41" customFormat="1">
      <c r="A115" s="121" t="s">
        <v>593</v>
      </c>
      <c r="B115" s="122" t="s">
        <v>319</v>
      </c>
      <c r="C115" s="139" t="s">
        <v>76</v>
      </c>
      <c r="D115" s="116">
        <v>3</v>
      </c>
      <c r="E115" s="116">
        <v>220</v>
      </c>
      <c r="F115" s="124">
        <f t="shared" si="9"/>
        <v>660</v>
      </c>
      <c r="G115" s="120" t="s">
        <v>48</v>
      </c>
      <c r="H115" s="119">
        <f>KoeffForMaterial</f>
        <v>1.3</v>
      </c>
      <c r="I115" s="123">
        <f t="shared" si="10"/>
        <v>242.37</v>
      </c>
      <c r="J115" s="124">
        <f t="shared" si="11"/>
        <v>727.11</v>
      </c>
      <c r="K115" s="44"/>
      <c r="L115" s="44"/>
      <c r="M115" s="44"/>
      <c r="N115" s="44"/>
      <c r="O115" s="44"/>
      <c r="P115" s="44" t="s">
        <v>50</v>
      </c>
      <c r="Q115" s="44"/>
      <c r="R115" s="44"/>
      <c r="S115" s="44"/>
      <c r="T115" s="44"/>
      <c r="U115" s="44"/>
      <c r="V115" s="44"/>
      <c r="W115" s="44"/>
      <c r="X115" s="44"/>
      <c r="Y115" s="44"/>
    </row>
    <row r="116" spans="1:25" s="41" customFormat="1">
      <c r="A116" s="114" t="s">
        <v>176</v>
      </c>
      <c r="B116" s="115" t="s">
        <v>329</v>
      </c>
      <c r="C116" s="138" t="s">
        <v>260</v>
      </c>
      <c r="D116" s="116">
        <v>647.5</v>
      </c>
      <c r="E116" s="116">
        <v>60</v>
      </c>
      <c r="F116" s="117">
        <f t="shared" si="9"/>
        <v>38850</v>
      </c>
      <c r="G116" s="120" t="s">
        <v>48</v>
      </c>
      <c r="H116" s="119">
        <f>KoeffForPrice</f>
        <v>1.4554</v>
      </c>
      <c r="I116" s="118">
        <f t="shared" si="10"/>
        <v>74</v>
      </c>
      <c r="J116" s="117">
        <f t="shared" si="11"/>
        <v>47915</v>
      </c>
      <c r="K116" s="44"/>
      <c r="L116" s="44"/>
      <c r="M116" s="44"/>
      <c r="N116" s="44"/>
      <c r="O116" s="44"/>
      <c r="P116" s="44" t="s">
        <v>49</v>
      </c>
      <c r="Q116" s="44"/>
      <c r="R116" s="44"/>
      <c r="S116" s="44"/>
      <c r="T116" s="44"/>
      <c r="U116" s="44"/>
      <c r="V116" s="44"/>
      <c r="W116" s="44"/>
      <c r="X116" s="44"/>
      <c r="Y116" s="44"/>
    </row>
    <row r="117" spans="1:25" s="41" customFormat="1">
      <c r="A117" s="121" t="s">
        <v>177</v>
      </c>
      <c r="B117" s="122" t="s">
        <v>496</v>
      </c>
      <c r="C117" s="139" t="s">
        <v>323</v>
      </c>
      <c r="D117" s="116">
        <v>170</v>
      </c>
      <c r="E117" s="116">
        <v>440</v>
      </c>
      <c r="F117" s="124">
        <f t="shared" si="9"/>
        <v>74800</v>
      </c>
      <c r="G117" s="120" t="s">
        <v>48</v>
      </c>
      <c r="H117" s="119">
        <f>KoeffForMaterial</f>
        <v>1.3</v>
      </c>
      <c r="I117" s="123">
        <f t="shared" si="10"/>
        <v>484.75</v>
      </c>
      <c r="J117" s="124">
        <f t="shared" si="11"/>
        <v>82407.5</v>
      </c>
      <c r="K117" s="44"/>
      <c r="L117" s="44"/>
      <c r="M117" s="44"/>
      <c r="N117" s="44"/>
      <c r="O117" s="44"/>
      <c r="P117" s="44" t="s">
        <v>50</v>
      </c>
      <c r="Q117" s="44"/>
      <c r="R117" s="44"/>
      <c r="S117" s="44"/>
      <c r="T117" s="44"/>
      <c r="U117" s="44"/>
      <c r="V117" s="44"/>
      <c r="W117" s="44"/>
      <c r="X117" s="44"/>
      <c r="Y117" s="44"/>
    </row>
    <row r="118" spans="1:25" s="41" customFormat="1">
      <c r="A118" s="114" t="s">
        <v>180</v>
      </c>
      <c r="B118" s="115" t="s">
        <v>330</v>
      </c>
      <c r="C118" s="138" t="s">
        <v>76</v>
      </c>
      <c r="D118" s="116">
        <v>136.5</v>
      </c>
      <c r="E118" s="116">
        <v>50</v>
      </c>
      <c r="F118" s="117">
        <f t="shared" si="9"/>
        <v>6825</v>
      </c>
      <c r="G118" s="120" t="s">
        <v>48</v>
      </c>
      <c r="H118" s="119">
        <f>KoeffForPrice</f>
        <v>1.4554</v>
      </c>
      <c r="I118" s="118">
        <f t="shared" si="10"/>
        <v>61.67</v>
      </c>
      <c r="J118" s="117">
        <f t="shared" si="11"/>
        <v>8417.9599999999991</v>
      </c>
      <c r="K118" s="44"/>
      <c r="L118" s="44"/>
      <c r="M118" s="44"/>
      <c r="N118" s="44"/>
      <c r="O118" s="44"/>
      <c r="P118" s="44" t="s">
        <v>49</v>
      </c>
      <c r="Q118" s="44"/>
      <c r="R118" s="44"/>
      <c r="S118" s="44"/>
      <c r="T118" s="44"/>
      <c r="U118" s="44"/>
      <c r="V118" s="44"/>
      <c r="W118" s="44"/>
      <c r="X118" s="44"/>
      <c r="Y118" s="44"/>
    </row>
    <row r="119" spans="1:25" s="41" customFormat="1">
      <c r="A119" s="121" t="s">
        <v>181</v>
      </c>
      <c r="B119" s="122" t="s">
        <v>497</v>
      </c>
      <c r="C119" s="139" t="s">
        <v>323</v>
      </c>
      <c r="D119" s="116">
        <v>16</v>
      </c>
      <c r="E119" s="116">
        <v>390</v>
      </c>
      <c r="F119" s="124">
        <f t="shared" si="9"/>
        <v>6240</v>
      </c>
      <c r="G119" s="120" t="s">
        <v>48</v>
      </c>
      <c r="H119" s="119">
        <f>KoeffForMaterial</f>
        <v>1.3</v>
      </c>
      <c r="I119" s="123">
        <f t="shared" si="10"/>
        <v>429.66</v>
      </c>
      <c r="J119" s="124">
        <f t="shared" si="11"/>
        <v>6874.56</v>
      </c>
      <c r="K119" s="44"/>
      <c r="L119" s="44"/>
      <c r="M119" s="44"/>
      <c r="N119" s="44"/>
      <c r="O119" s="44"/>
      <c r="P119" s="44" t="s">
        <v>50</v>
      </c>
      <c r="Q119" s="44"/>
      <c r="R119" s="44"/>
      <c r="S119" s="44"/>
      <c r="T119" s="44"/>
      <c r="U119" s="44"/>
      <c r="V119" s="44"/>
      <c r="W119" s="44"/>
      <c r="X119" s="44"/>
      <c r="Y119" s="44"/>
    </row>
    <row r="120" spans="1:25" s="41" customFormat="1">
      <c r="A120" s="114" t="s">
        <v>184</v>
      </c>
      <c r="B120" s="115" t="s">
        <v>332</v>
      </c>
      <c r="C120" s="138" t="s">
        <v>260</v>
      </c>
      <c r="D120" s="116">
        <v>62</v>
      </c>
      <c r="E120" s="116">
        <v>1102</v>
      </c>
      <c r="F120" s="117">
        <f t="shared" si="9"/>
        <v>68324</v>
      </c>
      <c r="G120" s="120" t="s">
        <v>48</v>
      </c>
      <c r="H120" s="119">
        <f>KoeffForPrice</f>
        <v>1.4554</v>
      </c>
      <c r="I120" s="118">
        <f t="shared" si="10"/>
        <v>1359.2</v>
      </c>
      <c r="J120" s="117">
        <f t="shared" si="11"/>
        <v>84270.399999999994</v>
      </c>
      <c r="K120" s="44"/>
      <c r="L120" s="44"/>
      <c r="M120" s="44"/>
      <c r="N120" s="44"/>
      <c r="O120" s="44"/>
      <c r="P120" s="44" t="s">
        <v>49</v>
      </c>
      <c r="Q120" s="44"/>
      <c r="R120" s="44"/>
      <c r="S120" s="44"/>
      <c r="T120" s="44"/>
      <c r="U120" s="44"/>
      <c r="V120" s="44"/>
      <c r="W120" s="44"/>
      <c r="X120" s="44"/>
      <c r="Y120" s="44"/>
    </row>
    <row r="121" spans="1:25" s="41" customFormat="1" ht="31.5">
      <c r="A121" s="121" t="s">
        <v>185</v>
      </c>
      <c r="B121" s="122" t="s">
        <v>565</v>
      </c>
      <c r="C121" s="139" t="s">
        <v>260</v>
      </c>
      <c r="D121" s="116">
        <v>7</v>
      </c>
      <c r="E121" s="116">
        <v>4190</v>
      </c>
      <c r="F121" s="124">
        <f t="shared" si="9"/>
        <v>29330</v>
      </c>
      <c r="G121" s="120" t="s">
        <v>48</v>
      </c>
      <c r="H121" s="119">
        <f>KoeffForMaterial</f>
        <v>1.3</v>
      </c>
      <c r="I121" s="123">
        <f t="shared" si="10"/>
        <v>4616.1000000000004</v>
      </c>
      <c r="J121" s="124">
        <f t="shared" si="11"/>
        <v>32312.7</v>
      </c>
      <c r="K121" s="44"/>
      <c r="L121" s="44"/>
      <c r="M121" s="44"/>
      <c r="N121" s="44"/>
      <c r="O121" s="44"/>
      <c r="P121" s="44" t="s">
        <v>50</v>
      </c>
      <c r="Q121" s="44"/>
      <c r="R121" s="44"/>
      <c r="S121" s="44"/>
      <c r="T121" s="44"/>
      <c r="U121" s="44"/>
      <c r="V121" s="44"/>
      <c r="W121" s="44"/>
      <c r="X121" s="44"/>
      <c r="Y121" s="44"/>
    </row>
    <row r="122" spans="1:25" s="47" customFormat="1" ht="31.5">
      <c r="A122" s="121" t="s">
        <v>333</v>
      </c>
      <c r="B122" s="122" t="s">
        <v>717</v>
      </c>
      <c r="C122" s="139" t="s">
        <v>260</v>
      </c>
      <c r="D122" s="116">
        <v>55</v>
      </c>
      <c r="E122" s="116">
        <v>4320</v>
      </c>
      <c r="F122" s="124">
        <f t="shared" ref="F122:F153" si="12">ROUND(E122*ROUND(D122,2),2)</f>
        <v>237600</v>
      </c>
      <c r="G122" s="120" t="s">
        <v>48</v>
      </c>
      <c r="H122" s="119">
        <f>KoeffForMaterial</f>
        <v>1.3</v>
      </c>
      <c r="I122" s="123">
        <f t="shared" ref="I122:I153" si="13">ROUND(E122*H122/1.18,2)</f>
        <v>4759.32</v>
      </c>
      <c r="J122" s="124">
        <f t="shared" ref="J122:J153" si="14">ROUND(I122*ROUND(D122,2),2)</f>
        <v>261762.6</v>
      </c>
      <c r="K122" s="46"/>
      <c r="L122" s="46"/>
      <c r="M122" s="46"/>
      <c r="N122" s="46"/>
      <c r="O122" s="46"/>
      <c r="P122" s="46" t="s">
        <v>50</v>
      </c>
      <c r="Q122" s="46"/>
      <c r="R122" s="46"/>
      <c r="S122" s="46"/>
      <c r="T122" s="46"/>
      <c r="U122" s="46"/>
      <c r="V122" s="46"/>
      <c r="W122" s="46"/>
      <c r="X122" s="46"/>
      <c r="Y122" s="46"/>
    </row>
    <row r="123" spans="1:25" s="41" customFormat="1" ht="31.5">
      <c r="A123" s="121" t="s">
        <v>334</v>
      </c>
      <c r="B123" s="122" t="s">
        <v>533</v>
      </c>
      <c r="C123" s="139" t="s">
        <v>211</v>
      </c>
      <c r="D123" s="116">
        <v>4</v>
      </c>
      <c r="E123" s="116">
        <v>13380</v>
      </c>
      <c r="F123" s="124">
        <f t="shared" si="12"/>
        <v>53520</v>
      </c>
      <c r="G123" s="120" t="s">
        <v>48</v>
      </c>
      <c r="H123" s="119">
        <f>KoeffForMaterial</f>
        <v>1.3</v>
      </c>
      <c r="I123" s="123">
        <f t="shared" si="13"/>
        <v>14740.68</v>
      </c>
      <c r="J123" s="124">
        <f t="shared" si="14"/>
        <v>58962.720000000001</v>
      </c>
      <c r="K123" s="44"/>
      <c r="L123" s="44"/>
      <c r="M123" s="44"/>
      <c r="N123" s="44"/>
      <c r="O123" s="44"/>
      <c r="P123" s="44" t="s">
        <v>50</v>
      </c>
      <c r="Q123" s="44"/>
      <c r="R123" s="44"/>
      <c r="S123" s="44"/>
      <c r="T123" s="44"/>
      <c r="U123" s="44"/>
      <c r="V123" s="44"/>
      <c r="W123" s="44"/>
      <c r="X123" s="44"/>
      <c r="Y123" s="44"/>
    </row>
    <row r="124" spans="1:25" s="41" customFormat="1">
      <c r="A124" s="114" t="s">
        <v>186</v>
      </c>
      <c r="B124" s="115" t="s">
        <v>335</v>
      </c>
      <c r="C124" s="138" t="s">
        <v>260</v>
      </c>
      <c r="D124" s="116">
        <v>56</v>
      </c>
      <c r="E124" s="116">
        <v>450</v>
      </c>
      <c r="F124" s="117">
        <f t="shared" si="12"/>
        <v>25200</v>
      </c>
      <c r="G124" s="120" t="s">
        <v>48</v>
      </c>
      <c r="H124" s="119">
        <f>KoeffForPrice</f>
        <v>1.4554</v>
      </c>
      <c r="I124" s="118">
        <f t="shared" si="13"/>
        <v>555.03</v>
      </c>
      <c r="J124" s="117">
        <f t="shared" si="14"/>
        <v>31081.68</v>
      </c>
      <c r="K124" s="44"/>
      <c r="L124" s="44"/>
      <c r="M124" s="44"/>
      <c r="N124" s="44"/>
      <c r="O124" s="44"/>
      <c r="P124" s="44" t="s">
        <v>49</v>
      </c>
      <c r="Q124" s="44"/>
      <c r="R124" s="44"/>
      <c r="S124" s="44"/>
      <c r="T124" s="44"/>
      <c r="U124" s="44"/>
      <c r="V124" s="44"/>
      <c r="W124" s="44"/>
      <c r="X124" s="44"/>
      <c r="Y124" s="44"/>
    </row>
    <row r="125" spans="1:25" s="41" customFormat="1">
      <c r="A125" s="121" t="s">
        <v>187</v>
      </c>
      <c r="B125" s="122" t="s">
        <v>534</v>
      </c>
      <c r="C125" s="139" t="s">
        <v>260</v>
      </c>
      <c r="D125" s="116">
        <v>46</v>
      </c>
      <c r="E125" s="116">
        <v>544</v>
      </c>
      <c r="F125" s="124">
        <f t="shared" si="12"/>
        <v>25024</v>
      </c>
      <c r="G125" s="120" t="s">
        <v>48</v>
      </c>
      <c r="H125" s="119">
        <f t="shared" ref="H125:H130" si="15">KoeffForMaterial</f>
        <v>1.3</v>
      </c>
      <c r="I125" s="123">
        <f t="shared" si="13"/>
        <v>599.32000000000005</v>
      </c>
      <c r="J125" s="124">
        <f t="shared" si="14"/>
        <v>27568.720000000001</v>
      </c>
      <c r="K125" s="44"/>
      <c r="L125" s="44"/>
      <c r="M125" s="44"/>
      <c r="N125" s="44"/>
      <c r="O125" s="44"/>
      <c r="P125" s="44" t="s">
        <v>50</v>
      </c>
      <c r="Q125" s="44"/>
      <c r="R125" s="44"/>
      <c r="S125" s="44"/>
      <c r="T125" s="44"/>
      <c r="U125" s="44"/>
      <c r="V125" s="44"/>
      <c r="W125" s="44"/>
      <c r="X125" s="44"/>
      <c r="Y125" s="44"/>
    </row>
    <row r="126" spans="1:25" s="41" customFormat="1">
      <c r="A126" s="121" t="s">
        <v>336</v>
      </c>
      <c r="B126" s="122" t="s">
        <v>535</v>
      </c>
      <c r="C126" s="139" t="s">
        <v>260</v>
      </c>
      <c r="D126" s="116">
        <v>26</v>
      </c>
      <c r="E126" s="116">
        <v>544</v>
      </c>
      <c r="F126" s="124">
        <f t="shared" si="12"/>
        <v>14144</v>
      </c>
      <c r="G126" s="120" t="s">
        <v>48</v>
      </c>
      <c r="H126" s="119">
        <f t="shared" si="15"/>
        <v>1.3</v>
      </c>
      <c r="I126" s="123">
        <f t="shared" si="13"/>
        <v>599.32000000000005</v>
      </c>
      <c r="J126" s="124">
        <f t="shared" si="14"/>
        <v>15582.32</v>
      </c>
      <c r="K126" s="44"/>
      <c r="L126" s="44"/>
      <c r="M126" s="44"/>
      <c r="N126" s="44"/>
      <c r="O126" s="44"/>
      <c r="P126" s="44" t="s">
        <v>50</v>
      </c>
      <c r="Q126" s="44"/>
      <c r="R126" s="44"/>
      <c r="S126" s="44"/>
      <c r="T126" s="44"/>
      <c r="U126" s="44"/>
      <c r="V126" s="44"/>
      <c r="W126" s="44"/>
      <c r="X126" s="44"/>
      <c r="Y126" s="44"/>
    </row>
    <row r="127" spans="1:25" s="41" customFormat="1">
      <c r="A127" s="121" t="s">
        <v>594</v>
      </c>
      <c r="B127" s="122" t="s">
        <v>536</v>
      </c>
      <c r="C127" s="139" t="s">
        <v>211</v>
      </c>
      <c r="D127" s="116">
        <v>84</v>
      </c>
      <c r="E127" s="116">
        <v>103</v>
      </c>
      <c r="F127" s="124">
        <f t="shared" si="12"/>
        <v>8652</v>
      </c>
      <c r="G127" s="120" t="s">
        <v>48</v>
      </c>
      <c r="H127" s="119">
        <f t="shared" si="15"/>
        <v>1.3</v>
      </c>
      <c r="I127" s="123">
        <f t="shared" si="13"/>
        <v>113.47</v>
      </c>
      <c r="J127" s="124">
        <f t="shared" si="14"/>
        <v>9531.48</v>
      </c>
      <c r="K127" s="44"/>
      <c r="L127" s="44"/>
      <c r="M127" s="44"/>
      <c r="N127" s="44"/>
      <c r="O127" s="44"/>
      <c r="P127" s="44" t="s">
        <v>50</v>
      </c>
      <c r="Q127" s="44"/>
      <c r="R127" s="44"/>
      <c r="S127" s="44"/>
      <c r="T127" s="44"/>
      <c r="U127" s="44"/>
      <c r="V127" s="44"/>
      <c r="W127" s="44"/>
      <c r="X127" s="44"/>
      <c r="Y127" s="44"/>
    </row>
    <row r="128" spans="1:25" s="41" customFormat="1">
      <c r="A128" s="121" t="s">
        <v>595</v>
      </c>
      <c r="B128" s="122" t="s">
        <v>280</v>
      </c>
      <c r="C128" s="139" t="s">
        <v>281</v>
      </c>
      <c r="D128" s="116">
        <v>16</v>
      </c>
      <c r="E128" s="116">
        <v>330</v>
      </c>
      <c r="F128" s="124">
        <f t="shared" si="12"/>
        <v>5280</v>
      </c>
      <c r="G128" s="120" t="s">
        <v>48</v>
      </c>
      <c r="H128" s="119">
        <f t="shared" si="15"/>
        <v>1.3</v>
      </c>
      <c r="I128" s="123">
        <f t="shared" si="13"/>
        <v>363.56</v>
      </c>
      <c r="J128" s="124">
        <f t="shared" si="14"/>
        <v>5816.96</v>
      </c>
      <c r="K128" s="44"/>
      <c r="L128" s="44"/>
      <c r="M128" s="44"/>
      <c r="N128" s="44"/>
      <c r="O128" s="44"/>
      <c r="P128" s="44" t="s">
        <v>50</v>
      </c>
      <c r="Q128" s="44"/>
      <c r="R128" s="44"/>
      <c r="S128" s="44"/>
      <c r="T128" s="44"/>
      <c r="U128" s="44"/>
      <c r="V128" s="44"/>
      <c r="W128" s="44"/>
      <c r="X128" s="44"/>
      <c r="Y128" s="44"/>
    </row>
    <row r="129" spans="1:25" s="41" customFormat="1">
      <c r="A129" s="121" t="s">
        <v>596</v>
      </c>
      <c r="B129" s="122" t="s">
        <v>282</v>
      </c>
      <c r="C129" s="139" t="s">
        <v>283</v>
      </c>
      <c r="D129" s="116">
        <v>22</v>
      </c>
      <c r="E129" s="116">
        <v>40</v>
      </c>
      <c r="F129" s="124">
        <f t="shared" si="12"/>
        <v>880</v>
      </c>
      <c r="G129" s="120" t="s">
        <v>48</v>
      </c>
      <c r="H129" s="119">
        <f t="shared" si="15"/>
        <v>1.3</v>
      </c>
      <c r="I129" s="123">
        <f t="shared" si="13"/>
        <v>44.07</v>
      </c>
      <c r="J129" s="124">
        <f t="shared" si="14"/>
        <v>969.54</v>
      </c>
      <c r="K129" s="44"/>
      <c r="L129" s="44"/>
      <c r="M129" s="44"/>
      <c r="N129" s="44"/>
      <c r="O129" s="44"/>
      <c r="P129" s="44" t="s">
        <v>50</v>
      </c>
      <c r="Q129" s="44"/>
      <c r="R129" s="44"/>
      <c r="S129" s="44"/>
      <c r="T129" s="44"/>
      <c r="U129" s="44"/>
      <c r="V129" s="44"/>
      <c r="W129" s="44"/>
      <c r="X129" s="44"/>
      <c r="Y129" s="44"/>
    </row>
    <row r="130" spans="1:25" s="41" customFormat="1">
      <c r="A130" s="121" t="s">
        <v>597</v>
      </c>
      <c r="B130" s="122" t="s">
        <v>284</v>
      </c>
      <c r="C130" s="139" t="s">
        <v>285</v>
      </c>
      <c r="D130" s="116">
        <v>6</v>
      </c>
      <c r="E130" s="116">
        <v>162</v>
      </c>
      <c r="F130" s="124">
        <f t="shared" si="12"/>
        <v>972</v>
      </c>
      <c r="G130" s="120" t="s">
        <v>48</v>
      </c>
      <c r="H130" s="119">
        <f t="shared" si="15"/>
        <v>1.3</v>
      </c>
      <c r="I130" s="123">
        <f t="shared" si="13"/>
        <v>178.47</v>
      </c>
      <c r="J130" s="124">
        <f t="shared" si="14"/>
        <v>1070.82</v>
      </c>
      <c r="K130" s="44"/>
      <c r="L130" s="44"/>
      <c r="M130" s="44"/>
      <c r="N130" s="44"/>
      <c r="O130" s="44"/>
      <c r="P130" s="44" t="s">
        <v>50</v>
      </c>
      <c r="Q130" s="44"/>
      <c r="R130" s="44"/>
      <c r="S130" s="44"/>
      <c r="T130" s="44"/>
      <c r="U130" s="44"/>
      <c r="V130" s="44"/>
      <c r="W130" s="44"/>
      <c r="X130" s="44"/>
      <c r="Y130" s="44"/>
    </row>
    <row r="131" spans="1:25" s="41" customFormat="1">
      <c r="A131" s="114" t="s">
        <v>190</v>
      </c>
      <c r="B131" s="115" t="s">
        <v>337</v>
      </c>
      <c r="C131" s="138" t="s">
        <v>211</v>
      </c>
      <c r="D131" s="116">
        <v>13</v>
      </c>
      <c r="E131" s="116">
        <v>450</v>
      </c>
      <c r="F131" s="117">
        <f t="shared" si="12"/>
        <v>5850</v>
      </c>
      <c r="G131" s="120" t="s">
        <v>48</v>
      </c>
      <c r="H131" s="119">
        <f>KoeffForPrice</f>
        <v>1.4554</v>
      </c>
      <c r="I131" s="118">
        <f t="shared" si="13"/>
        <v>555.03</v>
      </c>
      <c r="J131" s="117">
        <f t="shared" si="14"/>
        <v>7215.39</v>
      </c>
      <c r="K131" s="44"/>
      <c r="L131" s="44"/>
      <c r="M131" s="44"/>
      <c r="N131" s="44"/>
      <c r="O131" s="44"/>
      <c r="P131" s="44" t="s">
        <v>49</v>
      </c>
      <c r="Q131" s="44"/>
      <c r="R131" s="44"/>
      <c r="S131" s="44"/>
      <c r="T131" s="44"/>
      <c r="U131" s="44"/>
      <c r="V131" s="44"/>
      <c r="W131" s="44"/>
      <c r="X131" s="44"/>
      <c r="Y131" s="44"/>
    </row>
    <row r="132" spans="1:25" s="41" customFormat="1">
      <c r="A132" s="121" t="s">
        <v>191</v>
      </c>
      <c r="B132" s="122" t="s">
        <v>418</v>
      </c>
      <c r="C132" s="139" t="s">
        <v>211</v>
      </c>
      <c r="D132" s="116">
        <v>26</v>
      </c>
      <c r="E132" s="116">
        <v>120</v>
      </c>
      <c r="F132" s="124">
        <f t="shared" si="12"/>
        <v>3120</v>
      </c>
      <c r="G132" s="120" t="s">
        <v>48</v>
      </c>
      <c r="H132" s="119">
        <f>KoeffForMaterial</f>
        <v>1.3</v>
      </c>
      <c r="I132" s="123">
        <f t="shared" si="13"/>
        <v>132.19999999999999</v>
      </c>
      <c r="J132" s="124">
        <f t="shared" si="14"/>
        <v>3437.2</v>
      </c>
      <c r="K132" s="44"/>
      <c r="L132" s="44"/>
      <c r="M132" s="44"/>
      <c r="N132" s="44"/>
      <c r="O132" s="44"/>
      <c r="P132" s="44" t="s">
        <v>50</v>
      </c>
      <c r="Q132" s="44"/>
      <c r="R132" s="44"/>
      <c r="S132" s="44"/>
      <c r="T132" s="44"/>
      <c r="U132" s="44"/>
      <c r="V132" s="44"/>
      <c r="W132" s="44"/>
      <c r="X132" s="44"/>
      <c r="Y132" s="44"/>
    </row>
    <row r="133" spans="1:25" s="41" customFormat="1">
      <c r="A133" s="121" t="s">
        <v>192</v>
      </c>
      <c r="B133" s="122" t="s">
        <v>419</v>
      </c>
      <c r="C133" s="139" t="s">
        <v>211</v>
      </c>
      <c r="D133" s="116">
        <v>160</v>
      </c>
      <c r="E133" s="116">
        <v>0.28000000000000003</v>
      </c>
      <c r="F133" s="124">
        <f t="shared" si="12"/>
        <v>44.8</v>
      </c>
      <c r="G133" s="120" t="s">
        <v>48</v>
      </c>
      <c r="H133" s="119">
        <f>KoeffForMaterial</f>
        <v>1.3</v>
      </c>
      <c r="I133" s="123">
        <f t="shared" si="13"/>
        <v>0.31</v>
      </c>
      <c r="J133" s="124">
        <f t="shared" si="14"/>
        <v>49.6</v>
      </c>
      <c r="K133" s="44"/>
      <c r="L133" s="44"/>
      <c r="M133" s="44"/>
      <c r="N133" s="44"/>
      <c r="O133" s="44"/>
      <c r="P133" s="44" t="s">
        <v>50</v>
      </c>
      <c r="Q133" s="44"/>
      <c r="R133" s="44"/>
      <c r="S133" s="44"/>
      <c r="T133" s="44"/>
      <c r="U133" s="44"/>
      <c r="V133" s="44"/>
      <c r="W133" s="44"/>
      <c r="X133" s="44"/>
      <c r="Y133" s="44"/>
    </row>
    <row r="134" spans="1:25" s="41" customFormat="1">
      <c r="A134" s="114" t="s">
        <v>193</v>
      </c>
      <c r="B134" s="115" t="s">
        <v>547</v>
      </c>
      <c r="C134" s="138" t="s">
        <v>211</v>
      </c>
      <c r="D134" s="116">
        <v>14</v>
      </c>
      <c r="E134" s="116">
        <v>1500</v>
      </c>
      <c r="F134" s="117">
        <f t="shared" si="12"/>
        <v>21000</v>
      </c>
      <c r="G134" s="120" t="s">
        <v>48</v>
      </c>
      <c r="H134" s="119">
        <f>KoeffForPrice</f>
        <v>1.4554</v>
      </c>
      <c r="I134" s="118">
        <f t="shared" si="13"/>
        <v>1850.08</v>
      </c>
      <c r="J134" s="117">
        <f t="shared" si="14"/>
        <v>25901.119999999999</v>
      </c>
      <c r="K134" s="44"/>
      <c r="L134" s="44"/>
      <c r="M134" s="44"/>
      <c r="N134" s="44"/>
      <c r="O134" s="44"/>
      <c r="P134" s="44" t="s">
        <v>49</v>
      </c>
      <c r="Q134" s="44"/>
      <c r="R134" s="44"/>
      <c r="S134" s="44"/>
      <c r="T134" s="44"/>
      <c r="U134" s="44"/>
      <c r="V134" s="44"/>
      <c r="W134" s="44"/>
      <c r="X134" s="44"/>
      <c r="Y134" s="44"/>
    </row>
    <row r="135" spans="1:25" s="41" customFormat="1">
      <c r="A135" s="121" t="s">
        <v>338</v>
      </c>
      <c r="B135" s="122" t="s">
        <v>494</v>
      </c>
      <c r="C135" s="139" t="s">
        <v>211</v>
      </c>
      <c r="D135" s="116">
        <v>12</v>
      </c>
      <c r="E135" s="116">
        <v>17500</v>
      </c>
      <c r="F135" s="124">
        <f t="shared" si="12"/>
        <v>210000</v>
      </c>
      <c r="G135" s="120" t="s">
        <v>48</v>
      </c>
      <c r="H135" s="119">
        <f>KoeffForMaterial</f>
        <v>1.3</v>
      </c>
      <c r="I135" s="123">
        <f t="shared" si="13"/>
        <v>19279.66</v>
      </c>
      <c r="J135" s="124">
        <f t="shared" si="14"/>
        <v>231355.92</v>
      </c>
      <c r="K135" s="44"/>
      <c r="L135" s="44"/>
      <c r="M135" s="44"/>
      <c r="N135" s="44"/>
      <c r="O135" s="44"/>
      <c r="P135" s="44" t="s">
        <v>50</v>
      </c>
      <c r="Q135" s="44"/>
      <c r="R135" s="44"/>
      <c r="S135" s="44"/>
      <c r="T135" s="44"/>
      <c r="U135" s="44"/>
      <c r="V135" s="44"/>
      <c r="W135" s="44"/>
      <c r="X135" s="44"/>
      <c r="Y135" s="44"/>
    </row>
    <row r="136" spans="1:25" s="41" customFormat="1" ht="31.5">
      <c r="A136" s="121" t="s">
        <v>339</v>
      </c>
      <c r="B136" s="122" t="s">
        <v>495</v>
      </c>
      <c r="C136" s="139" t="s">
        <v>211</v>
      </c>
      <c r="D136" s="116">
        <v>2</v>
      </c>
      <c r="E136" s="116">
        <v>7500</v>
      </c>
      <c r="F136" s="124">
        <f t="shared" si="12"/>
        <v>15000</v>
      </c>
      <c r="G136" s="120" t="s">
        <v>48</v>
      </c>
      <c r="H136" s="119">
        <f>KoeffForMaterial</f>
        <v>1.3</v>
      </c>
      <c r="I136" s="123">
        <f t="shared" si="13"/>
        <v>8262.7099999999991</v>
      </c>
      <c r="J136" s="124">
        <f t="shared" si="14"/>
        <v>16525.419999999998</v>
      </c>
      <c r="K136" s="44"/>
      <c r="L136" s="44"/>
      <c r="M136" s="44"/>
      <c r="N136" s="44"/>
      <c r="O136" s="44"/>
      <c r="P136" s="44" t="s">
        <v>50</v>
      </c>
      <c r="Q136" s="44"/>
      <c r="R136" s="44"/>
      <c r="S136" s="44"/>
      <c r="T136" s="44"/>
      <c r="U136" s="44"/>
      <c r="V136" s="44"/>
      <c r="W136" s="44"/>
      <c r="X136" s="44"/>
      <c r="Y136" s="44"/>
    </row>
    <row r="137" spans="1:25" s="41" customFormat="1">
      <c r="A137" s="121" t="s">
        <v>340</v>
      </c>
      <c r="B137" s="122" t="s">
        <v>390</v>
      </c>
      <c r="C137" s="139" t="s">
        <v>211</v>
      </c>
      <c r="D137" s="116">
        <v>8</v>
      </c>
      <c r="E137" s="116">
        <v>232</v>
      </c>
      <c r="F137" s="124">
        <f t="shared" si="12"/>
        <v>1856</v>
      </c>
      <c r="G137" s="120" t="s">
        <v>48</v>
      </c>
      <c r="H137" s="119">
        <f>KoeffForMaterial</f>
        <v>1.3</v>
      </c>
      <c r="I137" s="123">
        <f t="shared" si="13"/>
        <v>255.59</v>
      </c>
      <c r="J137" s="124">
        <f t="shared" si="14"/>
        <v>2044.72</v>
      </c>
      <c r="K137" s="44"/>
      <c r="L137" s="44"/>
      <c r="M137" s="44"/>
      <c r="N137" s="44"/>
      <c r="O137" s="44"/>
      <c r="P137" s="44" t="s">
        <v>50</v>
      </c>
      <c r="Q137" s="44"/>
      <c r="R137" s="44"/>
      <c r="S137" s="44"/>
      <c r="T137" s="44"/>
      <c r="U137" s="44"/>
      <c r="V137" s="44"/>
      <c r="W137" s="44"/>
      <c r="X137" s="44"/>
      <c r="Y137" s="44"/>
    </row>
    <row r="138" spans="1:25" s="41" customFormat="1">
      <c r="A138" s="121" t="s">
        <v>598</v>
      </c>
      <c r="B138" s="122" t="s">
        <v>391</v>
      </c>
      <c r="C138" s="139" t="s">
        <v>211</v>
      </c>
      <c r="D138" s="116">
        <v>104</v>
      </c>
      <c r="E138" s="116">
        <v>9.3000000000000007</v>
      </c>
      <c r="F138" s="124">
        <f t="shared" si="12"/>
        <v>967.2</v>
      </c>
      <c r="G138" s="120" t="s">
        <v>48</v>
      </c>
      <c r="H138" s="119">
        <f>KoeffForMaterial</f>
        <v>1.3</v>
      </c>
      <c r="I138" s="123">
        <f t="shared" si="13"/>
        <v>10.25</v>
      </c>
      <c r="J138" s="124">
        <f t="shared" si="14"/>
        <v>1066</v>
      </c>
      <c r="K138" s="44"/>
      <c r="L138" s="44"/>
      <c r="M138" s="44"/>
      <c r="N138" s="44"/>
      <c r="O138" s="44"/>
      <c r="P138" s="44" t="s">
        <v>50</v>
      </c>
      <c r="Q138" s="44"/>
      <c r="R138" s="44"/>
      <c r="S138" s="44"/>
      <c r="T138" s="44"/>
      <c r="U138" s="44"/>
      <c r="V138" s="44"/>
      <c r="W138" s="44"/>
      <c r="X138" s="44"/>
      <c r="Y138" s="44"/>
    </row>
    <row r="139" spans="1:25" s="41" customFormat="1">
      <c r="A139" s="114" t="s">
        <v>341</v>
      </c>
      <c r="B139" s="115" t="s">
        <v>548</v>
      </c>
      <c r="C139" s="138" t="s">
        <v>211</v>
      </c>
      <c r="D139" s="116">
        <v>1</v>
      </c>
      <c r="E139" s="116">
        <v>1000</v>
      </c>
      <c r="F139" s="117">
        <f t="shared" si="12"/>
        <v>1000</v>
      </c>
      <c r="G139" s="120" t="s">
        <v>48</v>
      </c>
      <c r="H139" s="119">
        <f>KoeffForPrice</f>
        <v>1.4554</v>
      </c>
      <c r="I139" s="118">
        <f t="shared" si="13"/>
        <v>1233.3900000000001</v>
      </c>
      <c r="J139" s="117">
        <f t="shared" si="14"/>
        <v>1233.3900000000001</v>
      </c>
      <c r="K139" s="44"/>
      <c r="L139" s="44"/>
      <c r="M139" s="44"/>
      <c r="N139" s="44"/>
      <c r="O139" s="44"/>
      <c r="P139" s="44" t="s">
        <v>49</v>
      </c>
      <c r="Q139" s="44"/>
      <c r="R139" s="44"/>
      <c r="S139" s="44"/>
      <c r="T139" s="44"/>
      <c r="U139" s="44"/>
      <c r="V139" s="44"/>
      <c r="W139" s="44"/>
      <c r="X139" s="44"/>
      <c r="Y139" s="44"/>
    </row>
    <row r="140" spans="1:25" s="41" customFormat="1">
      <c r="A140" s="121" t="s">
        <v>342</v>
      </c>
      <c r="B140" s="122" t="s">
        <v>553</v>
      </c>
      <c r="C140" s="139" t="s">
        <v>76</v>
      </c>
      <c r="D140" s="116">
        <v>1</v>
      </c>
      <c r="E140" s="116">
        <v>220</v>
      </c>
      <c r="F140" s="124">
        <f t="shared" si="12"/>
        <v>220</v>
      </c>
      <c r="G140" s="120" t="s">
        <v>48</v>
      </c>
      <c r="H140" s="119">
        <f>KoeffForMaterial</f>
        <v>1.3</v>
      </c>
      <c r="I140" s="123">
        <f t="shared" si="13"/>
        <v>242.37</v>
      </c>
      <c r="J140" s="124">
        <f t="shared" si="14"/>
        <v>242.37</v>
      </c>
      <c r="K140" s="44"/>
      <c r="L140" s="44"/>
      <c r="M140" s="44"/>
      <c r="N140" s="44"/>
      <c r="O140" s="44"/>
      <c r="P140" s="44" t="s">
        <v>50</v>
      </c>
      <c r="Q140" s="44"/>
      <c r="R140" s="44"/>
      <c r="S140" s="44"/>
      <c r="T140" s="44"/>
      <c r="U140" s="44"/>
      <c r="V140" s="44"/>
      <c r="W140" s="44"/>
      <c r="X140" s="44"/>
      <c r="Y140" s="44"/>
    </row>
    <row r="141" spans="1:25" s="41" customFormat="1">
      <c r="A141" s="121" t="s">
        <v>599</v>
      </c>
      <c r="B141" s="122" t="s">
        <v>549</v>
      </c>
      <c r="C141" s="139" t="s">
        <v>550</v>
      </c>
      <c r="D141" s="116">
        <v>1</v>
      </c>
      <c r="E141" s="116">
        <v>600</v>
      </c>
      <c r="F141" s="124">
        <f t="shared" si="12"/>
        <v>600</v>
      </c>
      <c r="G141" s="120" t="s">
        <v>48</v>
      </c>
      <c r="H141" s="119">
        <f>KoeffForMaterial</f>
        <v>1.3</v>
      </c>
      <c r="I141" s="123">
        <f t="shared" si="13"/>
        <v>661.02</v>
      </c>
      <c r="J141" s="124">
        <f t="shared" si="14"/>
        <v>661.02</v>
      </c>
      <c r="K141" s="44"/>
      <c r="L141" s="44"/>
      <c r="M141" s="44"/>
      <c r="N141" s="44"/>
      <c r="O141" s="44"/>
      <c r="P141" s="44" t="s">
        <v>50</v>
      </c>
      <c r="Q141" s="44"/>
      <c r="R141" s="44"/>
      <c r="S141" s="44"/>
      <c r="T141" s="44"/>
      <c r="U141" s="44"/>
      <c r="V141" s="44"/>
      <c r="W141" s="44"/>
      <c r="X141" s="44"/>
      <c r="Y141" s="44"/>
    </row>
    <row r="142" spans="1:25" s="41" customFormat="1">
      <c r="A142" s="121" t="s">
        <v>600</v>
      </c>
      <c r="B142" s="122" t="s">
        <v>551</v>
      </c>
      <c r="C142" s="139" t="s">
        <v>552</v>
      </c>
      <c r="D142" s="116">
        <v>1</v>
      </c>
      <c r="E142" s="116">
        <v>2050</v>
      </c>
      <c r="F142" s="124">
        <f t="shared" si="12"/>
        <v>2050</v>
      </c>
      <c r="G142" s="120" t="s">
        <v>48</v>
      </c>
      <c r="H142" s="119">
        <f>KoeffForMaterial</f>
        <v>1.3</v>
      </c>
      <c r="I142" s="123">
        <f t="shared" si="13"/>
        <v>2258.4699999999998</v>
      </c>
      <c r="J142" s="124">
        <f t="shared" si="14"/>
        <v>2258.4699999999998</v>
      </c>
      <c r="K142" s="44"/>
      <c r="L142" s="44"/>
      <c r="M142" s="44"/>
      <c r="N142" s="44"/>
      <c r="O142" s="44"/>
      <c r="P142" s="44" t="s">
        <v>50</v>
      </c>
      <c r="Q142" s="44"/>
      <c r="R142" s="44"/>
      <c r="S142" s="44"/>
      <c r="T142" s="44"/>
      <c r="U142" s="44"/>
      <c r="V142" s="44"/>
      <c r="W142" s="44"/>
      <c r="X142" s="44"/>
      <c r="Y142" s="44"/>
    </row>
    <row r="143" spans="1:25" s="41" customFormat="1">
      <c r="A143" s="114" t="s">
        <v>343</v>
      </c>
      <c r="B143" s="115" t="s">
        <v>544</v>
      </c>
      <c r="C143" s="138" t="s">
        <v>260</v>
      </c>
      <c r="D143" s="116">
        <v>68</v>
      </c>
      <c r="E143" s="116">
        <v>70</v>
      </c>
      <c r="F143" s="117">
        <f t="shared" si="12"/>
        <v>4760</v>
      </c>
      <c r="G143" s="120" t="s">
        <v>48</v>
      </c>
      <c r="H143" s="119">
        <f>KoeffForPrice</f>
        <v>1.4554</v>
      </c>
      <c r="I143" s="118">
        <f t="shared" si="13"/>
        <v>86.34</v>
      </c>
      <c r="J143" s="117">
        <f t="shared" si="14"/>
        <v>5871.12</v>
      </c>
      <c r="K143" s="44"/>
      <c r="L143" s="44"/>
      <c r="M143" s="44"/>
      <c r="N143" s="44"/>
      <c r="O143" s="44"/>
      <c r="P143" s="44" t="s">
        <v>49</v>
      </c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s="41" customFormat="1">
      <c r="A144" s="121" t="s">
        <v>601</v>
      </c>
      <c r="B144" s="122" t="s">
        <v>545</v>
      </c>
      <c r="C144" s="139" t="s">
        <v>260</v>
      </c>
      <c r="D144" s="116">
        <v>68</v>
      </c>
      <c r="E144" s="116">
        <v>420</v>
      </c>
      <c r="F144" s="124">
        <f t="shared" si="12"/>
        <v>28560</v>
      </c>
      <c r="G144" s="120" t="s">
        <v>48</v>
      </c>
      <c r="H144" s="119">
        <f>KoeffForMaterial</f>
        <v>1.3</v>
      </c>
      <c r="I144" s="123">
        <f t="shared" si="13"/>
        <v>462.71</v>
      </c>
      <c r="J144" s="124">
        <f t="shared" si="14"/>
        <v>31464.28</v>
      </c>
      <c r="K144" s="44"/>
      <c r="L144" s="44"/>
      <c r="M144" s="44"/>
      <c r="N144" s="44"/>
      <c r="O144" s="44"/>
      <c r="P144" s="44" t="s">
        <v>50</v>
      </c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s="41" customFormat="1">
      <c r="A145" s="114" t="s">
        <v>344</v>
      </c>
      <c r="B145" s="115" t="s">
        <v>345</v>
      </c>
      <c r="C145" s="138" t="s">
        <v>87</v>
      </c>
      <c r="D145" s="116">
        <v>1</v>
      </c>
      <c r="E145" s="116">
        <v>3000</v>
      </c>
      <c r="F145" s="117">
        <f t="shared" si="12"/>
        <v>3000</v>
      </c>
      <c r="G145" s="120" t="s">
        <v>48</v>
      </c>
      <c r="H145" s="119">
        <f>KoeffForPrice</f>
        <v>1.4554</v>
      </c>
      <c r="I145" s="118">
        <f t="shared" si="13"/>
        <v>3700.17</v>
      </c>
      <c r="J145" s="117">
        <f t="shared" si="14"/>
        <v>3700.17</v>
      </c>
      <c r="K145" s="44"/>
      <c r="L145" s="44"/>
      <c r="M145" s="44"/>
      <c r="N145" s="44"/>
      <c r="O145" s="44"/>
      <c r="P145" s="44" t="s">
        <v>49</v>
      </c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s="41" customFormat="1">
      <c r="A146" s="114" t="s">
        <v>346</v>
      </c>
      <c r="B146" s="115" t="s">
        <v>347</v>
      </c>
      <c r="C146" s="138" t="s">
        <v>87</v>
      </c>
      <c r="D146" s="116">
        <v>1</v>
      </c>
      <c r="E146" s="116">
        <v>4500</v>
      </c>
      <c r="F146" s="117">
        <f t="shared" si="12"/>
        <v>4500</v>
      </c>
      <c r="G146" s="120" t="s">
        <v>48</v>
      </c>
      <c r="H146" s="119">
        <f>KoeffForPrice</f>
        <v>1.4554</v>
      </c>
      <c r="I146" s="118">
        <f t="shared" si="13"/>
        <v>5550.25</v>
      </c>
      <c r="J146" s="117">
        <f t="shared" si="14"/>
        <v>5550.25</v>
      </c>
      <c r="K146" s="44"/>
      <c r="L146" s="44"/>
      <c r="M146" s="44"/>
      <c r="N146" s="44"/>
      <c r="O146" s="44"/>
      <c r="P146" s="44" t="s">
        <v>49</v>
      </c>
      <c r="Q146" s="44"/>
      <c r="R146" s="44"/>
      <c r="S146" s="44"/>
      <c r="T146" s="44"/>
      <c r="U146" s="44"/>
      <c r="V146" s="44"/>
      <c r="W146" s="44"/>
      <c r="X146" s="44"/>
      <c r="Y146" s="44"/>
    </row>
    <row r="147" spans="1:25" s="41" customFormat="1">
      <c r="A147" s="114" t="s">
        <v>348</v>
      </c>
      <c r="B147" s="115" t="s">
        <v>352</v>
      </c>
      <c r="C147" s="138" t="s">
        <v>260</v>
      </c>
      <c r="D147" s="116">
        <v>11.5</v>
      </c>
      <c r="E147" s="116">
        <v>2386.09</v>
      </c>
      <c r="F147" s="117">
        <f t="shared" si="12"/>
        <v>27440.04</v>
      </c>
      <c r="G147" s="120" t="s">
        <v>48</v>
      </c>
      <c r="H147" s="119">
        <f>KoeffForPrice</f>
        <v>1.4554</v>
      </c>
      <c r="I147" s="118">
        <f t="shared" si="13"/>
        <v>2942.98</v>
      </c>
      <c r="J147" s="117">
        <f t="shared" si="14"/>
        <v>33844.269999999997</v>
      </c>
      <c r="K147" s="44"/>
      <c r="L147" s="44"/>
      <c r="M147" s="44"/>
      <c r="N147" s="44"/>
      <c r="O147" s="44"/>
      <c r="P147" s="44" t="s">
        <v>49</v>
      </c>
      <c r="Q147" s="44"/>
      <c r="R147" s="44"/>
      <c r="S147" s="44"/>
      <c r="T147" s="44"/>
      <c r="U147" s="44"/>
      <c r="V147" s="44"/>
      <c r="W147" s="44"/>
      <c r="X147" s="44"/>
      <c r="Y147" s="44"/>
    </row>
    <row r="148" spans="1:25" s="41" customFormat="1">
      <c r="A148" s="121" t="s">
        <v>349</v>
      </c>
      <c r="B148" s="122" t="s">
        <v>439</v>
      </c>
      <c r="C148" s="139" t="s">
        <v>260</v>
      </c>
      <c r="D148" s="116">
        <v>11.5</v>
      </c>
      <c r="E148" s="116">
        <v>3700.87</v>
      </c>
      <c r="F148" s="124">
        <f t="shared" si="12"/>
        <v>42560.01</v>
      </c>
      <c r="G148" s="120" t="s">
        <v>48</v>
      </c>
      <c r="H148" s="119">
        <f>KoeffForMaterial</f>
        <v>1.3</v>
      </c>
      <c r="I148" s="123">
        <f t="shared" si="13"/>
        <v>4077.23</v>
      </c>
      <c r="J148" s="124">
        <f t="shared" si="14"/>
        <v>46888.15</v>
      </c>
      <c r="K148" s="44"/>
      <c r="L148" s="44"/>
      <c r="M148" s="44"/>
      <c r="N148" s="44"/>
      <c r="O148" s="44"/>
      <c r="P148" s="44" t="s">
        <v>50</v>
      </c>
      <c r="Q148" s="44"/>
      <c r="R148" s="44"/>
      <c r="S148" s="44"/>
      <c r="T148" s="44"/>
      <c r="U148" s="44"/>
      <c r="V148" s="44"/>
      <c r="W148" s="44"/>
      <c r="X148" s="44"/>
      <c r="Y148" s="44"/>
    </row>
    <row r="149" spans="1:25" s="41" customFormat="1">
      <c r="A149" s="114" t="s">
        <v>350</v>
      </c>
      <c r="B149" s="115" t="s">
        <v>351</v>
      </c>
      <c r="C149" s="138" t="s">
        <v>260</v>
      </c>
      <c r="D149" s="116">
        <v>11.5</v>
      </c>
      <c r="E149" s="116">
        <v>114.79</v>
      </c>
      <c r="F149" s="117">
        <f t="shared" si="12"/>
        <v>1320.09</v>
      </c>
      <c r="G149" s="120" t="s">
        <v>48</v>
      </c>
      <c r="H149" s="119">
        <f>KoeffForPrice</f>
        <v>1.4554</v>
      </c>
      <c r="I149" s="118">
        <f t="shared" si="13"/>
        <v>141.58000000000001</v>
      </c>
      <c r="J149" s="117">
        <f t="shared" si="14"/>
        <v>1628.17</v>
      </c>
      <c r="K149" s="44"/>
      <c r="L149" s="44"/>
      <c r="M149" s="44"/>
      <c r="N149" s="44"/>
      <c r="O149" s="44"/>
      <c r="P149" s="44" t="s">
        <v>49</v>
      </c>
      <c r="Q149" s="44"/>
      <c r="R149" s="44"/>
      <c r="S149" s="44"/>
      <c r="T149" s="44"/>
      <c r="U149" s="44"/>
      <c r="V149" s="44"/>
      <c r="W149" s="44"/>
      <c r="X149" s="44"/>
      <c r="Y149" s="44"/>
    </row>
    <row r="150" spans="1:25" s="41" customFormat="1">
      <c r="A150" s="121" t="s">
        <v>559</v>
      </c>
      <c r="B150" s="122" t="s">
        <v>496</v>
      </c>
      <c r="C150" s="139" t="s">
        <v>323</v>
      </c>
      <c r="D150" s="116">
        <v>3</v>
      </c>
      <c r="E150" s="116">
        <v>440</v>
      </c>
      <c r="F150" s="124">
        <f t="shared" si="12"/>
        <v>1320</v>
      </c>
      <c r="G150" s="120" t="s">
        <v>48</v>
      </c>
      <c r="H150" s="119">
        <f>KoeffForMaterial</f>
        <v>1.3</v>
      </c>
      <c r="I150" s="123">
        <f t="shared" si="13"/>
        <v>484.75</v>
      </c>
      <c r="J150" s="124">
        <f t="shared" si="14"/>
        <v>1454.25</v>
      </c>
      <c r="K150" s="44"/>
      <c r="L150" s="44"/>
      <c r="M150" s="44"/>
      <c r="N150" s="44"/>
      <c r="O150" s="44"/>
      <c r="P150" s="44" t="s">
        <v>50</v>
      </c>
      <c r="Q150" s="44"/>
      <c r="R150" s="44"/>
      <c r="S150" s="44"/>
      <c r="T150" s="44"/>
      <c r="U150" s="44"/>
      <c r="V150" s="44"/>
      <c r="W150" s="44"/>
      <c r="X150" s="44"/>
      <c r="Y150" s="44"/>
    </row>
    <row r="151" spans="1:25" s="47" customFormat="1" ht="31.5">
      <c r="A151" s="114" t="s">
        <v>555</v>
      </c>
      <c r="B151" s="115" t="s">
        <v>560</v>
      </c>
      <c r="C151" s="138" t="s">
        <v>211</v>
      </c>
      <c r="D151" s="116">
        <v>16</v>
      </c>
      <c r="E151" s="116">
        <v>200</v>
      </c>
      <c r="F151" s="117">
        <f t="shared" si="12"/>
        <v>3200</v>
      </c>
      <c r="G151" s="120" t="s">
        <v>48</v>
      </c>
      <c r="H151" s="119">
        <f>KoeffForPrice</f>
        <v>1.4554</v>
      </c>
      <c r="I151" s="118">
        <f t="shared" si="13"/>
        <v>246.68</v>
      </c>
      <c r="J151" s="117">
        <f t="shared" si="14"/>
        <v>3946.88</v>
      </c>
      <c r="K151" s="46"/>
      <c r="L151" s="46"/>
      <c r="M151" s="46"/>
      <c r="N151" s="46"/>
      <c r="O151" s="46"/>
      <c r="P151" s="46" t="s">
        <v>49</v>
      </c>
      <c r="Q151" s="46"/>
      <c r="R151" s="46"/>
      <c r="S151" s="46"/>
      <c r="T151" s="46"/>
      <c r="U151" s="46"/>
      <c r="V151" s="46"/>
      <c r="W151" s="46"/>
      <c r="X151" s="46"/>
      <c r="Y151" s="46"/>
    </row>
    <row r="152" spans="1:25" s="47" customFormat="1">
      <c r="A152" s="121" t="s">
        <v>556</v>
      </c>
      <c r="B152" s="122" t="s">
        <v>561</v>
      </c>
      <c r="C152" s="139" t="s">
        <v>211</v>
      </c>
      <c r="D152" s="116">
        <v>3</v>
      </c>
      <c r="E152" s="116">
        <v>2100</v>
      </c>
      <c r="F152" s="124">
        <f t="shared" si="12"/>
        <v>6300</v>
      </c>
      <c r="G152" s="120" t="s">
        <v>48</v>
      </c>
      <c r="H152" s="119">
        <f>KoeffForMaterial</f>
        <v>1.3</v>
      </c>
      <c r="I152" s="123">
        <f t="shared" si="13"/>
        <v>2313.56</v>
      </c>
      <c r="J152" s="124">
        <f t="shared" si="14"/>
        <v>6940.68</v>
      </c>
      <c r="K152" s="46"/>
      <c r="L152" s="46"/>
      <c r="M152" s="46"/>
      <c r="N152" s="46"/>
      <c r="O152" s="46"/>
      <c r="P152" s="46" t="s">
        <v>50</v>
      </c>
      <c r="Q152" s="46"/>
      <c r="R152" s="46"/>
      <c r="S152" s="46"/>
      <c r="T152" s="46"/>
      <c r="U152" s="46"/>
      <c r="V152" s="46"/>
      <c r="W152" s="46"/>
      <c r="X152" s="46"/>
      <c r="Y152" s="46"/>
    </row>
    <row r="153" spans="1:25" s="47" customFormat="1">
      <c r="A153" s="114" t="s">
        <v>602</v>
      </c>
      <c r="B153" s="115" t="s">
        <v>557</v>
      </c>
      <c r="C153" s="138" t="s">
        <v>211</v>
      </c>
      <c r="D153" s="116">
        <v>1</v>
      </c>
      <c r="E153" s="116">
        <v>4810</v>
      </c>
      <c r="F153" s="117">
        <f t="shared" si="12"/>
        <v>4810</v>
      </c>
      <c r="G153" s="120" t="s">
        <v>48</v>
      </c>
      <c r="H153" s="119">
        <f>KoeffForPrice</f>
        <v>1.4554</v>
      </c>
      <c r="I153" s="118">
        <f t="shared" si="13"/>
        <v>5932.61</v>
      </c>
      <c r="J153" s="117">
        <f t="shared" si="14"/>
        <v>5932.61</v>
      </c>
      <c r="K153" s="46"/>
      <c r="L153" s="46"/>
      <c r="M153" s="46"/>
      <c r="N153" s="46"/>
      <c r="O153" s="46"/>
      <c r="P153" s="46" t="s">
        <v>49</v>
      </c>
      <c r="Q153" s="46"/>
      <c r="R153" s="46"/>
      <c r="S153" s="46"/>
      <c r="T153" s="46"/>
      <c r="U153" s="46"/>
      <c r="V153" s="46"/>
      <c r="W153" s="46"/>
      <c r="X153" s="46"/>
      <c r="Y153" s="46"/>
    </row>
    <row r="154" spans="1:25" s="47" customFormat="1" ht="31.5">
      <c r="A154" s="121" t="s">
        <v>603</v>
      </c>
      <c r="B154" s="122" t="s">
        <v>558</v>
      </c>
      <c r="C154" s="139" t="s">
        <v>211</v>
      </c>
      <c r="D154" s="116">
        <v>1</v>
      </c>
      <c r="E154" s="116">
        <v>81000</v>
      </c>
      <c r="F154" s="124">
        <f t="shared" ref="F154:F158" si="16">ROUND(E154*ROUND(D154,2),2)</f>
        <v>81000</v>
      </c>
      <c r="G154" s="120" t="s">
        <v>48</v>
      </c>
      <c r="H154" s="119">
        <f>KoeffForMaterial</f>
        <v>1.3</v>
      </c>
      <c r="I154" s="123">
        <f t="shared" ref="I154:I158" si="17">ROUND(E154*H154/1.18,2)</f>
        <v>89237.29</v>
      </c>
      <c r="J154" s="124">
        <f t="shared" ref="J154:J158" si="18">ROUND(I154*ROUND(D154,2),2)</f>
        <v>89237.29</v>
      </c>
      <c r="K154" s="46"/>
      <c r="L154" s="46"/>
      <c r="M154" s="46"/>
      <c r="N154" s="46"/>
      <c r="O154" s="46"/>
      <c r="P154" s="46" t="s">
        <v>50</v>
      </c>
      <c r="Q154" s="46"/>
      <c r="R154" s="46"/>
      <c r="S154" s="46"/>
      <c r="T154" s="46"/>
      <c r="U154" s="46"/>
      <c r="V154" s="46"/>
      <c r="W154" s="46"/>
      <c r="X154" s="46"/>
      <c r="Y154" s="46"/>
    </row>
    <row r="155" spans="1:25" s="47" customFormat="1">
      <c r="A155" s="114" t="s">
        <v>639</v>
      </c>
      <c r="B155" s="115" t="s">
        <v>643</v>
      </c>
      <c r="C155" s="138" t="s">
        <v>211</v>
      </c>
      <c r="D155" s="116">
        <v>5</v>
      </c>
      <c r="E155" s="116">
        <v>1500</v>
      </c>
      <c r="F155" s="117">
        <f t="shared" si="16"/>
        <v>7500</v>
      </c>
      <c r="G155" s="120" t="s">
        <v>48</v>
      </c>
      <c r="H155" s="119">
        <f>KoeffForPrice</f>
        <v>1.4554</v>
      </c>
      <c r="I155" s="118">
        <f t="shared" si="17"/>
        <v>1850.08</v>
      </c>
      <c r="J155" s="117">
        <f t="shared" si="18"/>
        <v>9250.4</v>
      </c>
      <c r="K155" s="46"/>
      <c r="L155" s="46"/>
      <c r="M155" s="46"/>
      <c r="N155" s="46"/>
      <c r="O155" s="46"/>
      <c r="P155" s="46" t="s">
        <v>49</v>
      </c>
      <c r="Q155" s="46"/>
      <c r="R155" s="46"/>
      <c r="S155" s="46"/>
      <c r="T155" s="46"/>
      <c r="U155" s="46"/>
      <c r="V155" s="46"/>
      <c r="W155" s="46"/>
      <c r="X155" s="46"/>
      <c r="Y155" s="46"/>
    </row>
    <row r="156" spans="1:25" s="47" customFormat="1">
      <c r="A156" s="121" t="s">
        <v>640</v>
      </c>
      <c r="B156" s="122" t="s">
        <v>644</v>
      </c>
      <c r="C156" s="139" t="s">
        <v>211</v>
      </c>
      <c r="D156" s="116">
        <v>5</v>
      </c>
      <c r="E156" s="116">
        <v>2400</v>
      </c>
      <c r="F156" s="124">
        <f t="shared" si="16"/>
        <v>12000</v>
      </c>
      <c r="G156" s="120" t="s">
        <v>48</v>
      </c>
      <c r="H156" s="119">
        <f>KoeffForMaterial</f>
        <v>1.3</v>
      </c>
      <c r="I156" s="123">
        <f t="shared" si="17"/>
        <v>2644.07</v>
      </c>
      <c r="J156" s="124">
        <f t="shared" si="18"/>
        <v>13220.35</v>
      </c>
      <c r="K156" s="46"/>
      <c r="L156" s="46"/>
      <c r="M156" s="46"/>
      <c r="N156" s="46"/>
      <c r="O156" s="46"/>
      <c r="P156" s="46" t="s">
        <v>50</v>
      </c>
      <c r="Q156" s="46"/>
      <c r="R156" s="46"/>
      <c r="S156" s="46"/>
      <c r="T156" s="46"/>
      <c r="U156" s="46"/>
      <c r="V156" s="46"/>
      <c r="W156" s="46"/>
      <c r="X156" s="46"/>
      <c r="Y156" s="46"/>
    </row>
    <row r="157" spans="1:25" s="47" customFormat="1">
      <c r="A157" s="114" t="s">
        <v>641</v>
      </c>
      <c r="B157" s="115" t="s">
        <v>645</v>
      </c>
      <c r="C157" s="138" t="s">
        <v>211</v>
      </c>
      <c r="D157" s="116">
        <v>13</v>
      </c>
      <c r="E157" s="116">
        <v>100</v>
      </c>
      <c r="F157" s="117">
        <f t="shared" si="16"/>
        <v>1300</v>
      </c>
      <c r="G157" s="120" t="s">
        <v>48</v>
      </c>
      <c r="H157" s="119">
        <f>KoeffForPrice</f>
        <v>1.4554</v>
      </c>
      <c r="I157" s="118">
        <f t="shared" si="17"/>
        <v>123.34</v>
      </c>
      <c r="J157" s="117">
        <f t="shared" si="18"/>
        <v>1603.42</v>
      </c>
      <c r="K157" s="46"/>
      <c r="L157" s="46"/>
      <c r="M157" s="46"/>
      <c r="N157" s="46"/>
      <c r="O157" s="46"/>
      <c r="P157" s="46" t="s">
        <v>49</v>
      </c>
      <c r="Q157" s="46"/>
      <c r="R157" s="46"/>
      <c r="S157" s="46"/>
      <c r="T157" s="46"/>
      <c r="U157" s="46"/>
      <c r="V157" s="46"/>
      <c r="W157" s="46"/>
      <c r="X157" s="46"/>
      <c r="Y157" s="46"/>
    </row>
    <row r="158" spans="1:25" s="47" customFormat="1">
      <c r="A158" s="121" t="s">
        <v>642</v>
      </c>
      <c r="B158" s="122" t="s">
        <v>646</v>
      </c>
      <c r="C158" s="139" t="s">
        <v>211</v>
      </c>
      <c r="D158" s="116">
        <v>13</v>
      </c>
      <c r="E158" s="116">
        <v>360</v>
      </c>
      <c r="F158" s="124">
        <f t="shared" si="16"/>
        <v>4680</v>
      </c>
      <c r="G158" s="120" t="s">
        <v>48</v>
      </c>
      <c r="H158" s="119">
        <f>KoeffForMaterial</f>
        <v>1.3</v>
      </c>
      <c r="I158" s="123">
        <f t="shared" si="17"/>
        <v>396.61</v>
      </c>
      <c r="J158" s="124">
        <f t="shared" si="18"/>
        <v>5155.93</v>
      </c>
      <c r="K158" s="46"/>
      <c r="L158" s="46"/>
      <c r="M158" s="46"/>
      <c r="N158" s="46"/>
      <c r="O158" s="46"/>
      <c r="P158" s="46" t="s">
        <v>50</v>
      </c>
      <c r="Q158" s="46"/>
      <c r="R158" s="46"/>
      <c r="S158" s="46"/>
      <c r="T158" s="46"/>
      <c r="U158" s="46"/>
      <c r="V158" s="46"/>
      <c r="W158" s="46"/>
      <c r="X158" s="46"/>
      <c r="Y158" s="46"/>
    </row>
    <row r="159" spans="1:25" s="41" customFormat="1" hidden="1">
      <c r="A159" s="72"/>
      <c r="B159" s="136"/>
      <c r="C159" s="74"/>
      <c r="D159" s="74"/>
      <c r="E159" s="73"/>
      <c r="F159" s="65"/>
      <c r="G159" s="63"/>
      <c r="H159" s="47"/>
      <c r="I159" s="47"/>
      <c r="J159" s="65"/>
      <c r="K159" s="44"/>
      <c r="L159" s="44"/>
      <c r="M159" s="44"/>
      <c r="N159" s="44"/>
      <c r="O159" s="44"/>
      <c r="P159" s="44" t="s">
        <v>43</v>
      </c>
      <c r="Q159" s="44"/>
      <c r="R159" s="44"/>
      <c r="S159" s="44"/>
      <c r="T159" s="44"/>
      <c r="U159" s="44"/>
      <c r="V159" s="44"/>
      <c r="W159" s="44"/>
      <c r="X159" s="44"/>
      <c r="Y159" s="44"/>
    </row>
    <row r="160" spans="1:25" s="41" customFormat="1">
      <c r="A160" s="75" t="s">
        <v>45</v>
      </c>
      <c r="B160" s="137"/>
      <c r="C160" s="77"/>
      <c r="D160" s="77"/>
      <c r="E160" s="76"/>
      <c r="F160" s="78">
        <f>SUM(F57:F159)</f>
        <v>1724699.4400000002</v>
      </c>
      <c r="G160" s="79"/>
      <c r="H160" s="75" t="s">
        <v>45</v>
      </c>
      <c r="I160" s="76"/>
      <c r="J160" s="78">
        <f>SUM(J57:J159)</f>
        <v>1972065.0399999998</v>
      </c>
      <c r="K160" s="44"/>
      <c r="L160" s="44"/>
      <c r="M160" s="44"/>
      <c r="N160" s="44"/>
      <c r="O160" s="44"/>
      <c r="P160" s="44" t="s">
        <v>44</v>
      </c>
      <c r="Q160" s="44"/>
      <c r="R160" s="44"/>
      <c r="S160" s="44"/>
      <c r="T160" s="44"/>
      <c r="U160" s="44"/>
      <c r="V160" s="44"/>
      <c r="W160" s="44"/>
      <c r="X160" s="44"/>
      <c r="Y160" s="44"/>
    </row>
    <row r="161" spans="1:25" s="41" customFormat="1">
      <c r="A161" s="80" t="s">
        <v>30</v>
      </c>
      <c r="B161" s="133"/>
      <c r="C161" s="82"/>
      <c r="D161" s="82"/>
      <c r="E161" s="81"/>
      <c r="F161" s="83">
        <f>SUMIF(P57:P159,"pr",F57:F159)</f>
        <v>546719.13</v>
      </c>
      <c r="G161" s="84"/>
      <c r="H161" s="80" t="s">
        <v>30</v>
      </c>
      <c r="I161" s="81"/>
      <c r="J161" s="85">
        <f>SUMIF(P57:P159,"pr",J57:J159)</f>
        <v>674310.7000000003</v>
      </c>
      <c r="K161" s="44"/>
      <c r="L161" s="44"/>
      <c r="M161" s="44"/>
      <c r="N161" s="44"/>
      <c r="O161" s="44"/>
      <c r="P161" s="44" t="s">
        <v>46</v>
      </c>
      <c r="Q161" s="44"/>
      <c r="R161" s="44"/>
      <c r="S161" s="44"/>
      <c r="T161" s="44"/>
      <c r="U161" s="44"/>
      <c r="V161" s="44"/>
      <c r="W161" s="44"/>
      <c r="X161" s="44"/>
      <c r="Y161" s="44"/>
    </row>
    <row r="162" spans="1:25" s="41" customFormat="1">
      <c r="A162" s="80" t="s">
        <v>32</v>
      </c>
      <c r="B162" s="133"/>
      <c r="C162" s="82"/>
      <c r="D162" s="82"/>
      <c r="E162" s="81"/>
      <c r="F162" s="83">
        <f>SUMIF(P57:P159,"mat",F57:F159)+SUMIF(P57:P159,"meh",F57:F159)</f>
        <v>1177980.31</v>
      </c>
      <c r="G162" s="84"/>
      <c r="H162" s="80" t="s">
        <v>32</v>
      </c>
      <c r="I162" s="81"/>
      <c r="J162" s="85">
        <f>SUMIF(P57:P159,"mat",J57:J159)+SUMIF(P57:P159,"meh",J57:J159)</f>
        <v>1297754.3399999996</v>
      </c>
      <c r="K162" s="44"/>
      <c r="L162" s="44"/>
      <c r="M162" s="44"/>
      <c r="N162" s="44"/>
      <c r="O162" s="44"/>
      <c r="P162" s="44" t="s">
        <v>47</v>
      </c>
      <c r="Q162" s="44"/>
      <c r="R162" s="44"/>
      <c r="S162" s="44"/>
      <c r="T162" s="44"/>
      <c r="U162" s="44"/>
      <c r="V162" s="44"/>
      <c r="W162" s="44"/>
      <c r="X162" s="44"/>
      <c r="Y162" s="44"/>
    </row>
    <row r="163" spans="1:25" s="41" customFormat="1">
      <c r="A163" s="47"/>
      <c r="B163" s="134"/>
      <c r="C163" s="64"/>
      <c r="D163" s="64"/>
      <c r="E163" s="47"/>
      <c r="F163" s="47"/>
      <c r="G163" s="63"/>
      <c r="H163" s="47"/>
      <c r="I163" s="47"/>
      <c r="J163" s="65"/>
      <c r="K163" s="44"/>
      <c r="L163" s="44"/>
      <c r="M163" s="44"/>
      <c r="N163" s="44"/>
      <c r="O163" s="44"/>
      <c r="P163" s="44" t="s">
        <v>26</v>
      </c>
      <c r="Q163" s="44"/>
      <c r="R163" s="44"/>
      <c r="S163" s="44"/>
      <c r="T163" s="44"/>
      <c r="U163" s="44"/>
      <c r="V163" s="44"/>
      <c r="W163" s="44"/>
      <c r="X163" s="44"/>
      <c r="Y163" s="44"/>
    </row>
    <row r="164" spans="1:25" s="41" customFormat="1">
      <c r="A164" s="66">
        <v>4</v>
      </c>
      <c r="B164" s="135" t="s">
        <v>353</v>
      </c>
      <c r="C164" s="68"/>
      <c r="D164" s="68"/>
      <c r="E164" s="69"/>
      <c r="F164" s="70"/>
      <c r="G164" s="71"/>
      <c r="H164" s="69"/>
      <c r="I164" s="69"/>
      <c r="J164" s="70"/>
      <c r="K164" s="44"/>
      <c r="L164" s="44"/>
      <c r="M164" s="44"/>
      <c r="N164" s="44"/>
      <c r="O164" s="44"/>
      <c r="P164" s="44" t="s">
        <v>41</v>
      </c>
      <c r="Q164" s="44"/>
      <c r="R164" s="44"/>
      <c r="S164" s="44"/>
      <c r="T164" s="44"/>
      <c r="U164" s="44"/>
      <c r="V164" s="44"/>
      <c r="W164" s="44"/>
      <c r="X164" s="44"/>
      <c r="Y164" s="44"/>
    </row>
    <row r="165" spans="1:25" s="41" customFormat="1" hidden="1">
      <c r="A165" s="72"/>
      <c r="B165" s="136"/>
      <c r="C165" s="74"/>
      <c r="D165" s="74"/>
      <c r="E165" s="73"/>
      <c r="F165" s="65"/>
      <c r="G165" s="63"/>
      <c r="H165" s="47"/>
      <c r="I165" s="47"/>
      <c r="J165" s="65"/>
      <c r="K165" s="44"/>
      <c r="L165" s="44"/>
      <c r="M165" s="44"/>
      <c r="N165" s="44"/>
      <c r="O165" s="44"/>
      <c r="P165" s="44" t="s">
        <v>42</v>
      </c>
      <c r="Q165" s="44"/>
      <c r="R165" s="44"/>
      <c r="S165" s="44"/>
      <c r="T165" s="44"/>
      <c r="U165" s="44"/>
      <c r="V165" s="44"/>
      <c r="W165" s="44"/>
      <c r="X165" s="44"/>
      <c r="Y165" s="44"/>
    </row>
    <row r="166" spans="1:25" s="41" customFormat="1">
      <c r="A166" s="114" t="s">
        <v>51</v>
      </c>
      <c r="B166" s="115" t="s">
        <v>498</v>
      </c>
      <c r="C166" s="138" t="s">
        <v>260</v>
      </c>
      <c r="D166" s="116">
        <v>305</v>
      </c>
      <c r="E166" s="116">
        <v>60</v>
      </c>
      <c r="F166" s="117">
        <f t="shared" ref="F166:F197" si="19">ROUND(E166*ROUND(D166,2),2)</f>
        <v>18300</v>
      </c>
      <c r="G166" s="120" t="s">
        <v>48</v>
      </c>
      <c r="H166" s="119">
        <f>KoeffForPrice</f>
        <v>1.4554</v>
      </c>
      <c r="I166" s="118">
        <f t="shared" ref="I166:I197" si="20">ROUND(E166*H166/1.18,2)</f>
        <v>74</v>
      </c>
      <c r="J166" s="117">
        <f t="shared" ref="J166:J197" si="21">ROUND(I166*ROUND(D166,2),2)</f>
        <v>22570</v>
      </c>
      <c r="K166" s="44"/>
      <c r="L166" s="44"/>
      <c r="M166" s="44"/>
      <c r="N166" s="44"/>
      <c r="O166" s="44"/>
      <c r="P166" s="44" t="s">
        <v>49</v>
      </c>
      <c r="Q166" s="44"/>
      <c r="R166" s="44"/>
      <c r="S166" s="44"/>
      <c r="T166" s="44"/>
      <c r="U166" s="44"/>
      <c r="V166" s="44"/>
      <c r="W166" s="44"/>
      <c r="X166" s="44"/>
      <c r="Y166" s="44"/>
    </row>
    <row r="167" spans="1:25" s="41" customFormat="1">
      <c r="A167" s="114" t="s">
        <v>55</v>
      </c>
      <c r="B167" s="115" t="s">
        <v>354</v>
      </c>
      <c r="C167" s="138" t="s">
        <v>260</v>
      </c>
      <c r="D167" s="116">
        <v>7</v>
      </c>
      <c r="E167" s="116">
        <v>100</v>
      </c>
      <c r="F167" s="117">
        <f t="shared" si="19"/>
        <v>700</v>
      </c>
      <c r="G167" s="120" t="s">
        <v>48</v>
      </c>
      <c r="H167" s="119">
        <f>KoeffForPrice</f>
        <v>1.4554</v>
      </c>
      <c r="I167" s="118">
        <f t="shared" si="20"/>
        <v>123.34</v>
      </c>
      <c r="J167" s="117">
        <f t="shared" si="21"/>
        <v>863.38</v>
      </c>
      <c r="K167" s="44"/>
      <c r="L167" s="44"/>
      <c r="M167" s="44"/>
      <c r="N167" s="44"/>
      <c r="O167" s="44"/>
      <c r="P167" s="44" t="s">
        <v>49</v>
      </c>
      <c r="Q167" s="44"/>
      <c r="R167" s="44"/>
      <c r="S167" s="44"/>
      <c r="T167" s="44"/>
      <c r="U167" s="44"/>
      <c r="V167" s="44"/>
      <c r="W167" s="44"/>
      <c r="X167" s="44"/>
      <c r="Y167" s="44"/>
    </row>
    <row r="168" spans="1:25" s="41" customFormat="1">
      <c r="A168" s="114" t="s">
        <v>59</v>
      </c>
      <c r="B168" s="115" t="s">
        <v>355</v>
      </c>
      <c r="C168" s="138" t="s">
        <v>260</v>
      </c>
      <c r="D168" s="116">
        <v>57.5</v>
      </c>
      <c r="E168" s="116">
        <v>650</v>
      </c>
      <c r="F168" s="117">
        <f t="shared" si="19"/>
        <v>37375</v>
      </c>
      <c r="G168" s="120" t="s">
        <v>48</v>
      </c>
      <c r="H168" s="119">
        <f>KoeffForPrice</f>
        <v>1.4554</v>
      </c>
      <c r="I168" s="118">
        <f t="shared" si="20"/>
        <v>801.7</v>
      </c>
      <c r="J168" s="117">
        <f t="shared" si="21"/>
        <v>46097.75</v>
      </c>
      <c r="K168" s="44"/>
      <c r="L168" s="44"/>
      <c r="M168" s="44"/>
      <c r="N168" s="44"/>
      <c r="O168" s="44"/>
      <c r="P168" s="44" t="s">
        <v>49</v>
      </c>
      <c r="Q168" s="44"/>
      <c r="R168" s="44"/>
      <c r="S168" s="44"/>
      <c r="T168" s="44"/>
      <c r="U168" s="44"/>
      <c r="V168" s="44"/>
      <c r="W168" s="44"/>
      <c r="X168" s="44"/>
      <c r="Y168" s="44"/>
    </row>
    <row r="169" spans="1:25" s="41" customFormat="1">
      <c r="A169" s="121" t="s">
        <v>60</v>
      </c>
      <c r="B169" s="122" t="s">
        <v>303</v>
      </c>
      <c r="C169" s="139" t="s">
        <v>260</v>
      </c>
      <c r="D169" s="116">
        <v>59.279999999999994</v>
      </c>
      <c r="E169" s="116">
        <v>81</v>
      </c>
      <c r="F169" s="124">
        <f t="shared" si="19"/>
        <v>4801.68</v>
      </c>
      <c r="G169" s="120" t="s">
        <v>48</v>
      </c>
      <c r="H169" s="119">
        <f t="shared" ref="H169:H181" si="22">KoeffForMaterial</f>
        <v>1.3</v>
      </c>
      <c r="I169" s="123">
        <f t="shared" si="20"/>
        <v>89.24</v>
      </c>
      <c r="J169" s="124">
        <f t="shared" si="21"/>
        <v>5290.15</v>
      </c>
      <c r="K169" s="44"/>
      <c r="L169" s="44"/>
      <c r="M169" s="44"/>
      <c r="N169" s="44"/>
      <c r="O169" s="44"/>
      <c r="P169" s="44" t="s">
        <v>50</v>
      </c>
      <c r="Q169" s="44"/>
      <c r="R169" s="44"/>
      <c r="S169" s="44"/>
      <c r="T169" s="44"/>
      <c r="U169" s="44"/>
      <c r="V169" s="44"/>
      <c r="W169" s="44"/>
      <c r="X169" s="44"/>
      <c r="Y169" s="44"/>
    </row>
    <row r="170" spans="1:25" s="41" customFormat="1">
      <c r="A170" s="121" t="s">
        <v>61</v>
      </c>
      <c r="B170" s="122" t="s">
        <v>408</v>
      </c>
      <c r="C170" s="139" t="s">
        <v>76</v>
      </c>
      <c r="D170" s="116">
        <v>148.19999999999999</v>
      </c>
      <c r="E170" s="116">
        <v>43.8</v>
      </c>
      <c r="F170" s="124">
        <f t="shared" si="19"/>
        <v>6491.16</v>
      </c>
      <c r="G170" s="120" t="s">
        <v>48</v>
      </c>
      <c r="H170" s="119">
        <f t="shared" si="22"/>
        <v>1.3</v>
      </c>
      <c r="I170" s="123">
        <f t="shared" si="20"/>
        <v>48.25</v>
      </c>
      <c r="J170" s="124">
        <f t="shared" si="21"/>
        <v>7150.65</v>
      </c>
      <c r="K170" s="44"/>
      <c r="L170" s="44"/>
      <c r="M170" s="44"/>
      <c r="N170" s="44"/>
      <c r="O170" s="44"/>
      <c r="P170" s="44" t="s">
        <v>50</v>
      </c>
      <c r="Q170" s="44"/>
      <c r="R170" s="44"/>
      <c r="S170" s="44"/>
      <c r="T170" s="44"/>
      <c r="U170" s="44"/>
      <c r="V170" s="44"/>
      <c r="W170" s="44"/>
      <c r="X170" s="44"/>
      <c r="Y170" s="44"/>
    </row>
    <row r="171" spans="1:25" s="41" customFormat="1">
      <c r="A171" s="121" t="s">
        <v>62</v>
      </c>
      <c r="B171" s="122" t="s">
        <v>409</v>
      </c>
      <c r="C171" s="139" t="s">
        <v>76</v>
      </c>
      <c r="D171" s="116">
        <v>44.459999999999994</v>
      </c>
      <c r="E171" s="116">
        <v>33.15</v>
      </c>
      <c r="F171" s="124">
        <f t="shared" si="19"/>
        <v>1473.85</v>
      </c>
      <c r="G171" s="120" t="s">
        <v>48</v>
      </c>
      <c r="H171" s="119">
        <f t="shared" si="22"/>
        <v>1.3</v>
      </c>
      <c r="I171" s="123">
        <f t="shared" si="20"/>
        <v>36.520000000000003</v>
      </c>
      <c r="J171" s="124">
        <f t="shared" si="21"/>
        <v>1623.68</v>
      </c>
      <c r="K171" s="44"/>
      <c r="L171" s="44"/>
      <c r="M171" s="44"/>
      <c r="N171" s="44"/>
      <c r="O171" s="44"/>
      <c r="P171" s="44" t="s">
        <v>50</v>
      </c>
      <c r="Q171" s="44"/>
      <c r="R171" s="44"/>
      <c r="S171" s="44"/>
      <c r="T171" s="44"/>
      <c r="U171" s="44"/>
      <c r="V171" s="44"/>
      <c r="W171" s="44"/>
      <c r="X171" s="44"/>
      <c r="Y171" s="44"/>
    </row>
    <row r="172" spans="1:25" s="41" customFormat="1">
      <c r="A172" s="121" t="s">
        <v>88</v>
      </c>
      <c r="B172" s="122" t="s">
        <v>410</v>
      </c>
      <c r="C172" s="139" t="s">
        <v>80</v>
      </c>
      <c r="D172" s="116">
        <v>13.68</v>
      </c>
      <c r="E172" s="116">
        <v>3.85</v>
      </c>
      <c r="F172" s="124">
        <f t="shared" si="19"/>
        <v>52.67</v>
      </c>
      <c r="G172" s="120" t="s">
        <v>48</v>
      </c>
      <c r="H172" s="119">
        <f t="shared" si="22"/>
        <v>1.3</v>
      </c>
      <c r="I172" s="123">
        <f t="shared" si="20"/>
        <v>4.24</v>
      </c>
      <c r="J172" s="124">
        <f t="shared" si="21"/>
        <v>58</v>
      </c>
      <c r="K172" s="44"/>
      <c r="L172" s="44"/>
      <c r="M172" s="44"/>
      <c r="N172" s="44"/>
      <c r="O172" s="44"/>
      <c r="P172" s="44" t="s">
        <v>50</v>
      </c>
      <c r="Q172" s="44"/>
      <c r="R172" s="44"/>
      <c r="S172" s="44"/>
      <c r="T172" s="44"/>
      <c r="U172" s="44"/>
      <c r="V172" s="44"/>
      <c r="W172" s="44"/>
      <c r="X172" s="44"/>
      <c r="Y172" s="44"/>
    </row>
    <row r="173" spans="1:25" s="41" customFormat="1">
      <c r="A173" s="121" t="s">
        <v>89</v>
      </c>
      <c r="B173" s="122" t="s">
        <v>411</v>
      </c>
      <c r="C173" s="139" t="s">
        <v>80</v>
      </c>
      <c r="D173" s="116">
        <v>86.639999999999986</v>
      </c>
      <c r="E173" s="116">
        <v>12.6</v>
      </c>
      <c r="F173" s="124">
        <f t="shared" si="19"/>
        <v>1091.6600000000001</v>
      </c>
      <c r="G173" s="120" t="s">
        <v>48</v>
      </c>
      <c r="H173" s="119">
        <f t="shared" si="22"/>
        <v>1.3</v>
      </c>
      <c r="I173" s="123">
        <f t="shared" si="20"/>
        <v>13.88</v>
      </c>
      <c r="J173" s="124">
        <f t="shared" si="21"/>
        <v>1202.56</v>
      </c>
      <c r="K173" s="44"/>
      <c r="L173" s="44"/>
      <c r="M173" s="44"/>
      <c r="N173" s="44"/>
      <c r="O173" s="44"/>
      <c r="P173" s="44" t="s">
        <v>50</v>
      </c>
      <c r="Q173" s="44"/>
      <c r="R173" s="44"/>
      <c r="S173" s="44"/>
      <c r="T173" s="44"/>
      <c r="U173" s="44"/>
      <c r="V173" s="44"/>
      <c r="W173" s="44"/>
      <c r="X173" s="44"/>
      <c r="Y173" s="44"/>
    </row>
    <row r="174" spans="1:25" s="41" customFormat="1">
      <c r="A174" s="121" t="s">
        <v>90</v>
      </c>
      <c r="B174" s="122" t="s">
        <v>412</v>
      </c>
      <c r="C174" s="139" t="s">
        <v>80</v>
      </c>
      <c r="D174" s="116">
        <v>36.479999999999997</v>
      </c>
      <c r="E174" s="116">
        <v>9.3699999999999992</v>
      </c>
      <c r="F174" s="124">
        <f t="shared" si="19"/>
        <v>341.82</v>
      </c>
      <c r="G174" s="120" t="s">
        <v>48</v>
      </c>
      <c r="H174" s="119">
        <f t="shared" si="22"/>
        <v>1.3</v>
      </c>
      <c r="I174" s="123">
        <f t="shared" si="20"/>
        <v>10.32</v>
      </c>
      <c r="J174" s="124">
        <f t="shared" si="21"/>
        <v>376.47</v>
      </c>
      <c r="K174" s="44"/>
      <c r="L174" s="44"/>
      <c r="M174" s="44"/>
      <c r="N174" s="44"/>
      <c r="O174" s="44"/>
      <c r="P174" s="44" t="s">
        <v>50</v>
      </c>
      <c r="Q174" s="44"/>
      <c r="R174" s="44"/>
      <c r="S174" s="44"/>
      <c r="T174" s="44"/>
      <c r="U174" s="44"/>
      <c r="V174" s="44"/>
      <c r="W174" s="44"/>
      <c r="X174" s="44"/>
      <c r="Y174" s="44"/>
    </row>
    <row r="175" spans="1:25" s="41" customFormat="1">
      <c r="A175" s="121" t="s">
        <v>91</v>
      </c>
      <c r="B175" s="122" t="s">
        <v>413</v>
      </c>
      <c r="C175" s="139" t="s">
        <v>80</v>
      </c>
      <c r="D175" s="116">
        <v>36.479999999999997</v>
      </c>
      <c r="E175" s="116">
        <v>22.71</v>
      </c>
      <c r="F175" s="124">
        <f t="shared" si="19"/>
        <v>828.46</v>
      </c>
      <c r="G175" s="120" t="s">
        <v>48</v>
      </c>
      <c r="H175" s="119">
        <f t="shared" si="22"/>
        <v>1.3</v>
      </c>
      <c r="I175" s="123">
        <f t="shared" si="20"/>
        <v>25.02</v>
      </c>
      <c r="J175" s="124">
        <f t="shared" si="21"/>
        <v>912.73</v>
      </c>
      <c r="K175" s="44"/>
      <c r="L175" s="44"/>
      <c r="M175" s="44"/>
      <c r="N175" s="44"/>
      <c r="O175" s="44"/>
      <c r="P175" s="44" t="s">
        <v>50</v>
      </c>
      <c r="Q175" s="44"/>
      <c r="R175" s="44"/>
      <c r="S175" s="44"/>
      <c r="T175" s="44"/>
      <c r="U175" s="44"/>
      <c r="V175" s="44"/>
      <c r="W175" s="44"/>
      <c r="X175" s="44"/>
      <c r="Y175" s="44"/>
    </row>
    <row r="176" spans="1:25" s="41" customFormat="1">
      <c r="A176" s="121" t="s">
        <v>92</v>
      </c>
      <c r="B176" s="122" t="s">
        <v>306</v>
      </c>
      <c r="C176" s="139" t="s">
        <v>80</v>
      </c>
      <c r="D176" s="116">
        <v>1254</v>
      </c>
      <c r="E176" s="116">
        <v>0.12</v>
      </c>
      <c r="F176" s="124">
        <f t="shared" si="19"/>
        <v>150.47999999999999</v>
      </c>
      <c r="G176" s="120" t="s">
        <v>48</v>
      </c>
      <c r="H176" s="119">
        <f t="shared" si="22"/>
        <v>1.3</v>
      </c>
      <c r="I176" s="123">
        <f t="shared" si="20"/>
        <v>0.13</v>
      </c>
      <c r="J176" s="124">
        <f t="shared" si="21"/>
        <v>163.02000000000001</v>
      </c>
      <c r="K176" s="44"/>
      <c r="L176" s="44"/>
      <c r="M176" s="44"/>
      <c r="N176" s="44"/>
      <c r="O176" s="44"/>
      <c r="P176" s="44" t="s">
        <v>50</v>
      </c>
      <c r="Q176" s="44"/>
      <c r="R176" s="44"/>
      <c r="S176" s="44"/>
      <c r="T176" s="44"/>
      <c r="U176" s="44"/>
      <c r="V176" s="44"/>
      <c r="W176" s="44"/>
      <c r="X176" s="44"/>
      <c r="Y176" s="44"/>
    </row>
    <row r="177" spans="1:25" s="41" customFormat="1">
      <c r="A177" s="121" t="s">
        <v>93</v>
      </c>
      <c r="B177" s="122" t="s">
        <v>414</v>
      </c>
      <c r="C177" s="139" t="s">
        <v>80</v>
      </c>
      <c r="D177" s="116">
        <v>38.76</v>
      </c>
      <c r="E177" s="116">
        <v>6.6</v>
      </c>
      <c r="F177" s="124">
        <f t="shared" si="19"/>
        <v>255.82</v>
      </c>
      <c r="G177" s="120" t="s">
        <v>48</v>
      </c>
      <c r="H177" s="119">
        <f t="shared" si="22"/>
        <v>1.3</v>
      </c>
      <c r="I177" s="123">
        <f t="shared" si="20"/>
        <v>7.27</v>
      </c>
      <c r="J177" s="124">
        <f t="shared" si="21"/>
        <v>281.79000000000002</v>
      </c>
      <c r="K177" s="44"/>
      <c r="L177" s="44"/>
      <c r="M177" s="44"/>
      <c r="N177" s="44"/>
      <c r="O177" s="44"/>
      <c r="P177" s="44" t="s">
        <v>50</v>
      </c>
      <c r="Q177" s="44"/>
      <c r="R177" s="44"/>
      <c r="S177" s="44"/>
      <c r="T177" s="44"/>
      <c r="U177" s="44"/>
      <c r="V177" s="44"/>
      <c r="W177" s="44"/>
      <c r="X177" s="44"/>
      <c r="Y177" s="44"/>
    </row>
    <row r="178" spans="1:25" s="41" customFormat="1">
      <c r="A178" s="121" t="s">
        <v>392</v>
      </c>
      <c r="B178" s="122" t="s">
        <v>308</v>
      </c>
      <c r="C178" s="139" t="s">
        <v>309</v>
      </c>
      <c r="D178" s="116">
        <v>28.499999999999996</v>
      </c>
      <c r="E178" s="116">
        <v>16</v>
      </c>
      <c r="F178" s="124">
        <f t="shared" si="19"/>
        <v>456</v>
      </c>
      <c r="G178" s="120" t="s">
        <v>48</v>
      </c>
      <c r="H178" s="119">
        <f t="shared" si="22"/>
        <v>1.3</v>
      </c>
      <c r="I178" s="123">
        <f t="shared" si="20"/>
        <v>17.63</v>
      </c>
      <c r="J178" s="124">
        <f t="shared" si="21"/>
        <v>502.46</v>
      </c>
      <c r="K178" s="44"/>
      <c r="L178" s="44"/>
      <c r="M178" s="44"/>
      <c r="N178" s="44"/>
      <c r="O178" s="44"/>
      <c r="P178" s="44" t="s">
        <v>50</v>
      </c>
      <c r="Q178" s="44"/>
      <c r="R178" s="44"/>
      <c r="S178" s="44"/>
      <c r="T178" s="44"/>
      <c r="U178" s="44"/>
      <c r="V178" s="44"/>
      <c r="W178" s="44"/>
      <c r="X178" s="44"/>
      <c r="Y178" s="44"/>
    </row>
    <row r="179" spans="1:25" s="41" customFormat="1">
      <c r="A179" s="121" t="s">
        <v>393</v>
      </c>
      <c r="B179" s="122" t="s">
        <v>310</v>
      </c>
      <c r="C179" s="139" t="s">
        <v>76</v>
      </c>
      <c r="D179" s="116">
        <v>61.559999999999995</v>
      </c>
      <c r="E179" s="116">
        <v>2.64</v>
      </c>
      <c r="F179" s="124">
        <f t="shared" si="19"/>
        <v>162.52000000000001</v>
      </c>
      <c r="G179" s="120" t="s">
        <v>48</v>
      </c>
      <c r="H179" s="119">
        <f t="shared" si="22"/>
        <v>1.3</v>
      </c>
      <c r="I179" s="123">
        <f t="shared" si="20"/>
        <v>2.91</v>
      </c>
      <c r="J179" s="124">
        <f t="shared" si="21"/>
        <v>179.14</v>
      </c>
      <c r="K179" s="44"/>
      <c r="L179" s="44"/>
      <c r="M179" s="44"/>
      <c r="N179" s="44"/>
      <c r="O179" s="44"/>
      <c r="P179" s="44" t="s">
        <v>50</v>
      </c>
      <c r="Q179" s="44"/>
      <c r="R179" s="44"/>
      <c r="S179" s="44"/>
      <c r="T179" s="44"/>
      <c r="U179" s="44"/>
      <c r="V179" s="44"/>
      <c r="W179" s="44"/>
      <c r="X179" s="44"/>
      <c r="Y179" s="44"/>
    </row>
    <row r="180" spans="1:25" s="41" customFormat="1">
      <c r="A180" s="121" t="s">
        <v>394</v>
      </c>
      <c r="B180" s="122" t="s">
        <v>229</v>
      </c>
      <c r="C180" s="139" t="s">
        <v>80</v>
      </c>
      <c r="D180" s="116">
        <v>111.71999999999998</v>
      </c>
      <c r="E180" s="116">
        <v>0.35</v>
      </c>
      <c r="F180" s="124">
        <f t="shared" si="19"/>
        <v>39.1</v>
      </c>
      <c r="G180" s="120" t="s">
        <v>48</v>
      </c>
      <c r="H180" s="119">
        <f t="shared" si="22"/>
        <v>1.3</v>
      </c>
      <c r="I180" s="123">
        <f t="shared" si="20"/>
        <v>0.39</v>
      </c>
      <c r="J180" s="124">
        <f t="shared" si="21"/>
        <v>43.57</v>
      </c>
      <c r="K180" s="44"/>
      <c r="L180" s="44"/>
      <c r="M180" s="44"/>
      <c r="N180" s="44"/>
      <c r="O180" s="44"/>
      <c r="P180" s="44" t="s">
        <v>50</v>
      </c>
      <c r="Q180" s="44"/>
      <c r="R180" s="44"/>
      <c r="S180" s="44"/>
      <c r="T180" s="44"/>
      <c r="U180" s="44"/>
      <c r="V180" s="44"/>
      <c r="W180" s="44"/>
      <c r="X180" s="44"/>
      <c r="Y180" s="44"/>
    </row>
    <row r="181" spans="1:25" s="41" customFormat="1">
      <c r="A181" s="121" t="s">
        <v>395</v>
      </c>
      <c r="B181" s="122" t="s">
        <v>313</v>
      </c>
      <c r="C181" s="139" t="s">
        <v>314</v>
      </c>
      <c r="D181" s="116">
        <v>5.6999999999999993</v>
      </c>
      <c r="E181" s="116">
        <v>32</v>
      </c>
      <c r="F181" s="124">
        <f t="shared" si="19"/>
        <v>182.4</v>
      </c>
      <c r="G181" s="120" t="s">
        <v>48</v>
      </c>
      <c r="H181" s="119">
        <f t="shared" si="22"/>
        <v>1.3</v>
      </c>
      <c r="I181" s="123">
        <f t="shared" si="20"/>
        <v>35.25</v>
      </c>
      <c r="J181" s="124">
        <f t="shared" si="21"/>
        <v>200.93</v>
      </c>
      <c r="K181" s="44"/>
      <c r="L181" s="44"/>
      <c r="M181" s="44"/>
      <c r="N181" s="44"/>
      <c r="O181" s="44"/>
      <c r="P181" s="44" t="s">
        <v>50</v>
      </c>
      <c r="Q181" s="44"/>
      <c r="R181" s="44"/>
      <c r="S181" s="44"/>
      <c r="T181" s="44"/>
      <c r="U181" s="44"/>
      <c r="V181" s="44"/>
      <c r="W181" s="44"/>
      <c r="X181" s="44"/>
      <c r="Y181" s="44"/>
    </row>
    <row r="182" spans="1:25" s="41" customFormat="1">
      <c r="A182" s="114" t="s">
        <v>94</v>
      </c>
      <c r="B182" s="115" t="s">
        <v>356</v>
      </c>
      <c r="C182" s="138" t="s">
        <v>260</v>
      </c>
      <c r="D182" s="116">
        <v>63.1</v>
      </c>
      <c r="E182" s="116">
        <v>350</v>
      </c>
      <c r="F182" s="117">
        <f t="shared" si="19"/>
        <v>22085</v>
      </c>
      <c r="G182" s="120" t="s">
        <v>48</v>
      </c>
      <c r="H182" s="119">
        <f>KoeffForPrice</f>
        <v>1.4554</v>
      </c>
      <c r="I182" s="118">
        <f t="shared" si="20"/>
        <v>431.69</v>
      </c>
      <c r="J182" s="117">
        <f t="shared" si="21"/>
        <v>27239.64</v>
      </c>
      <c r="K182" s="44"/>
      <c r="L182" s="44"/>
      <c r="M182" s="44"/>
      <c r="N182" s="44"/>
      <c r="O182" s="44"/>
      <c r="P182" s="44" t="s">
        <v>49</v>
      </c>
      <c r="Q182" s="44"/>
      <c r="R182" s="44"/>
      <c r="S182" s="44"/>
      <c r="T182" s="44"/>
      <c r="U182" s="44"/>
      <c r="V182" s="44"/>
      <c r="W182" s="44"/>
      <c r="X182" s="44"/>
      <c r="Y182" s="44"/>
    </row>
    <row r="183" spans="1:25" s="41" customFormat="1">
      <c r="A183" s="121" t="s">
        <v>95</v>
      </c>
      <c r="B183" s="122" t="s">
        <v>303</v>
      </c>
      <c r="C183" s="139" t="s">
        <v>260</v>
      </c>
      <c r="D183" s="116">
        <v>72.3</v>
      </c>
      <c r="E183" s="116">
        <v>81</v>
      </c>
      <c r="F183" s="124">
        <f t="shared" si="19"/>
        <v>5856.3</v>
      </c>
      <c r="G183" s="120" t="s">
        <v>48</v>
      </c>
      <c r="H183" s="119">
        <f t="shared" ref="H183:H195" si="23">KoeffForMaterial</f>
        <v>1.3</v>
      </c>
      <c r="I183" s="123">
        <f t="shared" si="20"/>
        <v>89.24</v>
      </c>
      <c r="J183" s="124">
        <f t="shared" si="21"/>
        <v>6452.05</v>
      </c>
      <c r="K183" s="44"/>
      <c r="L183" s="44"/>
      <c r="M183" s="44"/>
      <c r="N183" s="44"/>
      <c r="O183" s="44"/>
      <c r="P183" s="44" t="s">
        <v>50</v>
      </c>
      <c r="Q183" s="44"/>
      <c r="R183" s="44"/>
      <c r="S183" s="44"/>
      <c r="T183" s="44"/>
      <c r="U183" s="44"/>
      <c r="V183" s="44"/>
      <c r="W183" s="44"/>
      <c r="X183" s="44"/>
      <c r="Y183" s="44"/>
    </row>
    <row r="184" spans="1:25" s="41" customFormat="1">
      <c r="A184" s="121" t="s">
        <v>96</v>
      </c>
      <c r="B184" s="122" t="s">
        <v>408</v>
      </c>
      <c r="C184" s="139" t="s">
        <v>76</v>
      </c>
      <c r="D184" s="116">
        <v>189.3</v>
      </c>
      <c r="E184" s="116">
        <v>43.8</v>
      </c>
      <c r="F184" s="124">
        <f t="shared" si="19"/>
        <v>8291.34</v>
      </c>
      <c r="G184" s="120" t="s">
        <v>48</v>
      </c>
      <c r="H184" s="119">
        <f t="shared" si="23"/>
        <v>1.3</v>
      </c>
      <c r="I184" s="123">
        <f t="shared" si="20"/>
        <v>48.25</v>
      </c>
      <c r="J184" s="124">
        <f t="shared" si="21"/>
        <v>9133.73</v>
      </c>
      <c r="K184" s="44"/>
      <c r="L184" s="44"/>
      <c r="M184" s="44"/>
      <c r="N184" s="44"/>
      <c r="O184" s="44"/>
      <c r="P184" s="44" t="s">
        <v>50</v>
      </c>
      <c r="Q184" s="44"/>
      <c r="R184" s="44"/>
      <c r="S184" s="44"/>
      <c r="T184" s="44"/>
      <c r="U184" s="44"/>
      <c r="V184" s="44"/>
      <c r="W184" s="44"/>
      <c r="X184" s="44"/>
      <c r="Y184" s="44"/>
    </row>
    <row r="185" spans="1:25" s="41" customFormat="1">
      <c r="A185" s="121" t="s">
        <v>97</v>
      </c>
      <c r="B185" s="122" t="s">
        <v>409</v>
      </c>
      <c r="C185" s="139" t="s">
        <v>76</v>
      </c>
      <c r="D185" s="116">
        <v>50</v>
      </c>
      <c r="E185" s="116">
        <v>33.15</v>
      </c>
      <c r="F185" s="124">
        <f t="shared" si="19"/>
        <v>1657.5</v>
      </c>
      <c r="G185" s="120" t="s">
        <v>48</v>
      </c>
      <c r="H185" s="119">
        <f t="shared" si="23"/>
        <v>1.3</v>
      </c>
      <c r="I185" s="123">
        <f t="shared" si="20"/>
        <v>36.520000000000003</v>
      </c>
      <c r="J185" s="124">
        <f t="shared" si="21"/>
        <v>1826</v>
      </c>
      <c r="K185" s="44"/>
      <c r="L185" s="44"/>
      <c r="M185" s="44"/>
      <c r="N185" s="44"/>
      <c r="O185" s="44"/>
      <c r="P185" s="44" t="s">
        <v>50</v>
      </c>
      <c r="Q185" s="44"/>
      <c r="R185" s="44"/>
      <c r="S185" s="44"/>
      <c r="T185" s="44"/>
      <c r="U185" s="44"/>
      <c r="V185" s="44"/>
      <c r="W185" s="44"/>
      <c r="X185" s="44"/>
      <c r="Y185" s="44"/>
    </row>
    <row r="186" spans="1:25" s="41" customFormat="1">
      <c r="A186" s="121" t="s">
        <v>396</v>
      </c>
      <c r="B186" s="122" t="s">
        <v>410</v>
      </c>
      <c r="C186" s="139" t="s">
        <v>80</v>
      </c>
      <c r="D186" s="116">
        <v>15.5</v>
      </c>
      <c r="E186" s="116">
        <v>3.85</v>
      </c>
      <c r="F186" s="124">
        <f t="shared" si="19"/>
        <v>59.68</v>
      </c>
      <c r="G186" s="120" t="s">
        <v>48</v>
      </c>
      <c r="H186" s="119">
        <f t="shared" si="23"/>
        <v>1.3</v>
      </c>
      <c r="I186" s="123">
        <f t="shared" si="20"/>
        <v>4.24</v>
      </c>
      <c r="J186" s="124">
        <f t="shared" si="21"/>
        <v>65.72</v>
      </c>
      <c r="K186" s="44"/>
      <c r="L186" s="44"/>
      <c r="M186" s="44"/>
      <c r="N186" s="44"/>
      <c r="O186" s="44"/>
      <c r="P186" s="44" t="s">
        <v>50</v>
      </c>
      <c r="Q186" s="44"/>
      <c r="R186" s="44"/>
      <c r="S186" s="44"/>
      <c r="T186" s="44"/>
      <c r="U186" s="44"/>
      <c r="V186" s="44"/>
      <c r="W186" s="44"/>
      <c r="X186" s="44"/>
      <c r="Y186" s="44"/>
    </row>
    <row r="187" spans="1:25" s="41" customFormat="1">
      <c r="A187" s="121" t="s">
        <v>397</v>
      </c>
      <c r="B187" s="122" t="s">
        <v>411</v>
      </c>
      <c r="C187" s="139" t="s">
        <v>80</v>
      </c>
      <c r="D187" s="116">
        <v>108.42</v>
      </c>
      <c r="E187" s="116">
        <v>12.6</v>
      </c>
      <c r="F187" s="124">
        <f t="shared" si="19"/>
        <v>1366.09</v>
      </c>
      <c r="G187" s="120" t="s">
        <v>48</v>
      </c>
      <c r="H187" s="119">
        <f t="shared" si="23"/>
        <v>1.3</v>
      </c>
      <c r="I187" s="123">
        <f t="shared" si="20"/>
        <v>13.88</v>
      </c>
      <c r="J187" s="124">
        <f t="shared" si="21"/>
        <v>1504.87</v>
      </c>
      <c r="K187" s="44"/>
      <c r="L187" s="44"/>
      <c r="M187" s="44"/>
      <c r="N187" s="44"/>
      <c r="O187" s="44"/>
      <c r="P187" s="44" t="s">
        <v>50</v>
      </c>
      <c r="Q187" s="44"/>
      <c r="R187" s="44"/>
      <c r="S187" s="44"/>
      <c r="T187" s="44"/>
      <c r="U187" s="44"/>
      <c r="V187" s="44"/>
      <c r="W187" s="44"/>
      <c r="X187" s="44"/>
      <c r="Y187" s="44"/>
    </row>
    <row r="188" spans="1:25" s="41" customFormat="1">
      <c r="A188" s="121" t="s">
        <v>398</v>
      </c>
      <c r="B188" s="122" t="s">
        <v>412</v>
      </c>
      <c r="C188" s="139" t="s">
        <v>80</v>
      </c>
      <c r="D188" s="116">
        <v>46.46</v>
      </c>
      <c r="E188" s="116">
        <v>9.3699999999999992</v>
      </c>
      <c r="F188" s="124">
        <f t="shared" si="19"/>
        <v>435.33</v>
      </c>
      <c r="G188" s="120" t="s">
        <v>48</v>
      </c>
      <c r="H188" s="119">
        <f t="shared" si="23"/>
        <v>1.3</v>
      </c>
      <c r="I188" s="123">
        <f t="shared" si="20"/>
        <v>10.32</v>
      </c>
      <c r="J188" s="124">
        <f t="shared" si="21"/>
        <v>479.47</v>
      </c>
      <c r="K188" s="44"/>
      <c r="L188" s="44"/>
      <c r="M188" s="44"/>
      <c r="N188" s="44"/>
      <c r="O188" s="44"/>
      <c r="P188" s="44" t="s">
        <v>50</v>
      </c>
      <c r="Q188" s="44"/>
      <c r="R188" s="44"/>
      <c r="S188" s="44"/>
      <c r="T188" s="44"/>
      <c r="U188" s="44"/>
      <c r="V188" s="44"/>
      <c r="W188" s="44"/>
      <c r="X188" s="44"/>
      <c r="Y188" s="44"/>
    </row>
    <row r="189" spans="1:25" s="41" customFormat="1">
      <c r="A189" s="121" t="s">
        <v>399</v>
      </c>
      <c r="B189" s="122" t="s">
        <v>413</v>
      </c>
      <c r="C189" s="139" t="s">
        <v>80</v>
      </c>
      <c r="D189" s="116">
        <v>46.46</v>
      </c>
      <c r="E189" s="116">
        <v>22.71</v>
      </c>
      <c r="F189" s="124">
        <f t="shared" si="19"/>
        <v>1055.1099999999999</v>
      </c>
      <c r="G189" s="120" t="s">
        <v>48</v>
      </c>
      <c r="H189" s="119">
        <f t="shared" si="23"/>
        <v>1.3</v>
      </c>
      <c r="I189" s="123">
        <f t="shared" si="20"/>
        <v>25.02</v>
      </c>
      <c r="J189" s="124">
        <f t="shared" si="21"/>
        <v>1162.43</v>
      </c>
      <c r="K189" s="44"/>
      <c r="L189" s="44"/>
      <c r="M189" s="44"/>
      <c r="N189" s="44"/>
      <c r="O189" s="44"/>
      <c r="P189" s="44" t="s">
        <v>50</v>
      </c>
      <c r="Q189" s="44"/>
      <c r="R189" s="44"/>
      <c r="S189" s="44"/>
      <c r="T189" s="44"/>
      <c r="U189" s="44"/>
      <c r="V189" s="44"/>
      <c r="W189" s="44"/>
      <c r="X189" s="44"/>
      <c r="Y189" s="44"/>
    </row>
    <row r="190" spans="1:25" s="41" customFormat="1">
      <c r="A190" s="121" t="s">
        <v>400</v>
      </c>
      <c r="B190" s="122" t="s">
        <v>306</v>
      </c>
      <c r="C190" s="139" t="s">
        <v>80</v>
      </c>
      <c r="D190" s="116">
        <v>1548.82</v>
      </c>
      <c r="E190" s="116">
        <v>0.12</v>
      </c>
      <c r="F190" s="124">
        <f t="shared" si="19"/>
        <v>185.86</v>
      </c>
      <c r="G190" s="120" t="s">
        <v>48</v>
      </c>
      <c r="H190" s="119">
        <f t="shared" si="23"/>
        <v>1.3</v>
      </c>
      <c r="I190" s="123">
        <f t="shared" si="20"/>
        <v>0.13</v>
      </c>
      <c r="J190" s="124">
        <f t="shared" si="21"/>
        <v>201.35</v>
      </c>
      <c r="K190" s="44"/>
      <c r="L190" s="44"/>
      <c r="M190" s="44"/>
      <c r="N190" s="44"/>
      <c r="O190" s="44"/>
      <c r="P190" s="44" t="s">
        <v>50</v>
      </c>
      <c r="Q190" s="44"/>
      <c r="R190" s="44"/>
      <c r="S190" s="44"/>
      <c r="T190" s="44"/>
      <c r="U190" s="44"/>
      <c r="V190" s="44"/>
      <c r="W190" s="44"/>
      <c r="X190" s="44"/>
      <c r="Y190" s="44"/>
    </row>
    <row r="191" spans="1:25" s="41" customFormat="1">
      <c r="A191" s="121" t="s">
        <v>401</v>
      </c>
      <c r="B191" s="122" t="s">
        <v>414</v>
      </c>
      <c r="C191" s="139" t="s">
        <v>80</v>
      </c>
      <c r="D191" s="116">
        <v>52</v>
      </c>
      <c r="E191" s="116">
        <v>6.6</v>
      </c>
      <c r="F191" s="124">
        <f t="shared" si="19"/>
        <v>343.2</v>
      </c>
      <c r="G191" s="120" t="s">
        <v>48</v>
      </c>
      <c r="H191" s="119">
        <f t="shared" si="23"/>
        <v>1.3</v>
      </c>
      <c r="I191" s="123">
        <f t="shared" si="20"/>
        <v>7.27</v>
      </c>
      <c r="J191" s="124">
        <f t="shared" si="21"/>
        <v>378.04</v>
      </c>
      <c r="K191" s="44"/>
      <c r="L191" s="44"/>
      <c r="M191" s="44"/>
      <c r="N191" s="44"/>
      <c r="O191" s="44"/>
      <c r="P191" s="44" t="s">
        <v>50</v>
      </c>
      <c r="Q191" s="44"/>
      <c r="R191" s="44"/>
      <c r="S191" s="44"/>
      <c r="T191" s="44"/>
      <c r="U191" s="44"/>
      <c r="V191" s="44"/>
      <c r="W191" s="44"/>
      <c r="X191" s="44"/>
      <c r="Y191" s="44"/>
    </row>
    <row r="192" spans="1:25" s="41" customFormat="1">
      <c r="A192" s="121" t="s">
        <v>402</v>
      </c>
      <c r="B192" s="122" t="s">
        <v>308</v>
      </c>
      <c r="C192" s="139" t="s">
        <v>309</v>
      </c>
      <c r="D192" s="116">
        <v>25.8</v>
      </c>
      <c r="E192" s="116">
        <v>16</v>
      </c>
      <c r="F192" s="124">
        <f t="shared" si="19"/>
        <v>412.8</v>
      </c>
      <c r="G192" s="120" t="s">
        <v>48</v>
      </c>
      <c r="H192" s="119">
        <f t="shared" si="23"/>
        <v>1.3</v>
      </c>
      <c r="I192" s="123">
        <f t="shared" si="20"/>
        <v>17.63</v>
      </c>
      <c r="J192" s="124">
        <f t="shared" si="21"/>
        <v>454.85</v>
      </c>
      <c r="K192" s="44"/>
      <c r="L192" s="44"/>
      <c r="M192" s="44"/>
      <c r="N192" s="44"/>
      <c r="O192" s="44"/>
      <c r="P192" s="44" t="s">
        <v>50</v>
      </c>
      <c r="Q192" s="44"/>
      <c r="R192" s="44"/>
      <c r="S192" s="44"/>
      <c r="T192" s="44"/>
      <c r="U192" s="44"/>
      <c r="V192" s="44"/>
      <c r="W192" s="44"/>
      <c r="X192" s="44"/>
      <c r="Y192" s="44"/>
    </row>
    <row r="193" spans="1:25" s="41" customFormat="1">
      <c r="A193" s="121" t="s">
        <v>403</v>
      </c>
      <c r="B193" s="122" t="s">
        <v>310</v>
      </c>
      <c r="C193" s="139" t="s">
        <v>76</v>
      </c>
      <c r="D193" s="116">
        <v>77.44</v>
      </c>
      <c r="E193" s="116">
        <v>2.64</v>
      </c>
      <c r="F193" s="124">
        <f t="shared" si="19"/>
        <v>204.44</v>
      </c>
      <c r="G193" s="120" t="s">
        <v>48</v>
      </c>
      <c r="H193" s="119">
        <f t="shared" si="23"/>
        <v>1.3</v>
      </c>
      <c r="I193" s="123">
        <f t="shared" si="20"/>
        <v>2.91</v>
      </c>
      <c r="J193" s="124">
        <f t="shared" si="21"/>
        <v>225.35</v>
      </c>
      <c r="K193" s="44"/>
      <c r="L193" s="44"/>
      <c r="M193" s="44"/>
      <c r="N193" s="44"/>
      <c r="O193" s="44"/>
      <c r="P193" s="44" t="s">
        <v>50</v>
      </c>
      <c r="Q193" s="44"/>
      <c r="R193" s="44"/>
      <c r="S193" s="44"/>
      <c r="T193" s="44"/>
      <c r="U193" s="44"/>
      <c r="V193" s="44"/>
      <c r="W193" s="44"/>
      <c r="X193" s="44"/>
      <c r="Y193" s="44"/>
    </row>
    <row r="194" spans="1:25" s="41" customFormat="1">
      <c r="A194" s="121" t="s">
        <v>404</v>
      </c>
      <c r="B194" s="122" t="s">
        <v>229</v>
      </c>
      <c r="C194" s="139" t="s">
        <v>80</v>
      </c>
      <c r="D194" s="116">
        <v>127.35</v>
      </c>
      <c r="E194" s="116">
        <v>0.35</v>
      </c>
      <c r="F194" s="124">
        <f t="shared" si="19"/>
        <v>44.57</v>
      </c>
      <c r="G194" s="120" t="s">
        <v>48</v>
      </c>
      <c r="H194" s="119">
        <f t="shared" si="23"/>
        <v>1.3</v>
      </c>
      <c r="I194" s="123">
        <f t="shared" si="20"/>
        <v>0.39</v>
      </c>
      <c r="J194" s="124">
        <f t="shared" si="21"/>
        <v>49.67</v>
      </c>
      <c r="K194" s="44"/>
      <c r="L194" s="44"/>
      <c r="M194" s="44"/>
      <c r="N194" s="44"/>
      <c r="O194" s="44"/>
      <c r="P194" s="44" t="s">
        <v>50</v>
      </c>
      <c r="Q194" s="44"/>
      <c r="R194" s="44"/>
      <c r="S194" s="44"/>
      <c r="T194" s="44"/>
      <c r="U194" s="44"/>
      <c r="V194" s="44"/>
      <c r="W194" s="44"/>
      <c r="X194" s="44"/>
      <c r="Y194" s="44"/>
    </row>
    <row r="195" spans="1:25" s="41" customFormat="1">
      <c r="A195" s="121" t="s">
        <v>405</v>
      </c>
      <c r="B195" s="122" t="s">
        <v>313</v>
      </c>
      <c r="C195" s="139" t="s">
        <v>314</v>
      </c>
      <c r="D195" s="116">
        <v>6.88</v>
      </c>
      <c r="E195" s="116">
        <v>32</v>
      </c>
      <c r="F195" s="124">
        <f t="shared" si="19"/>
        <v>220.16</v>
      </c>
      <c r="G195" s="120" t="s">
        <v>48</v>
      </c>
      <c r="H195" s="119">
        <f t="shared" si="23"/>
        <v>1.3</v>
      </c>
      <c r="I195" s="123">
        <f t="shared" si="20"/>
        <v>35.25</v>
      </c>
      <c r="J195" s="124">
        <f t="shared" si="21"/>
        <v>242.52</v>
      </c>
      <c r="K195" s="44"/>
      <c r="L195" s="44"/>
      <c r="M195" s="44"/>
      <c r="N195" s="44"/>
      <c r="O195" s="44"/>
      <c r="P195" s="44" t="s">
        <v>50</v>
      </c>
      <c r="Q195" s="44"/>
      <c r="R195" s="44"/>
      <c r="S195" s="44"/>
      <c r="T195" s="44"/>
      <c r="U195" s="44"/>
      <c r="V195" s="44"/>
      <c r="W195" s="44"/>
      <c r="X195" s="44"/>
      <c r="Y195" s="44"/>
    </row>
    <row r="196" spans="1:25" s="41" customFormat="1">
      <c r="A196" s="114" t="s">
        <v>104</v>
      </c>
      <c r="B196" s="115" t="s">
        <v>362</v>
      </c>
      <c r="C196" s="138" t="s">
        <v>76</v>
      </c>
      <c r="D196" s="116">
        <v>27</v>
      </c>
      <c r="E196" s="116">
        <v>290</v>
      </c>
      <c r="F196" s="117">
        <f t="shared" si="19"/>
        <v>7830</v>
      </c>
      <c r="G196" s="120" t="s">
        <v>48</v>
      </c>
      <c r="H196" s="119">
        <f>KoeffForPrice</f>
        <v>1.4554</v>
      </c>
      <c r="I196" s="118">
        <f t="shared" si="20"/>
        <v>357.68</v>
      </c>
      <c r="J196" s="117">
        <f t="shared" si="21"/>
        <v>9657.36</v>
      </c>
      <c r="K196" s="44"/>
      <c r="L196" s="44"/>
      <c r="M196" s="44"/>
      <c r="N196" s="44"/>
      <c r="O196" s="44"/>
      <c r="P196" s="44" t="s">
        <v>49</v>
      </c>
      <c r="Q196" s="44"/>
      <c r="R196" s="44"/>
      <c r="S196" s="44"/>
      <c r="T196" s="44"/>
      <c r="U196" s="44"/>
      <c r="V196" s="44"/>
      <c r="W196" s="44"/>
      <c r="X196" s="44"/>
      <c r="Y196" s="44"/>
    </row>
    <row r="197" spans="1:25" s="41" customFormat="1">
      <c r="A197" s="121" t="s">
        <v>105</v>
      </c>
      <c r="B197" s="122" t="s">
        <v>303</v>
      </c>
      <c r="C197" s="139" t="s">
        <v>260</v>
      </c>
      <c r="D197" s="116">
        <v>24</v>
      </c>
      <c r="E197" s="116">
        <v>87</v>
      </c>
      <c r="F197" s="124">
        <f t="shared" si="19"/>
        <v>2088</v>
      </c>
      <c r="G197" s="120" t="s">
        <v>48</v>
      </c>
      <c r="H197" s="119">
        <f t="shared" ref="H197:H207" si="24">KoeffForMaterial</f>
        <v>1.3</v>
      </c>
      <c r="I197" s="123">
        <f t="shared" si="20"/>
        <v>95.85</v>
      </c>
      <c r="J197" s="124">
        <f t="shared" si="21"/>
        <v>2300.4</v>
      </c>
      <c r="K197" s="44"/>
      <c r="L197" s="44"/>
      <c r="M197" s="44"/>
      <c r="N197" s="44"/>
      <c r="O197" s="44"/>
      <c r="P197" s="44" t="s">
        <v>50</v>
      </c>
      <c r="Q197" s="44"/>
      <c r="R197" s="44"/>
      <c r="S197" s="44"/>
      <c r="T197" s="44"/>
      <c r="U197" s="44"/>
      <c r="V197" s="44"/>
      <c r="W197" s="44"/>
      <c r="X197" s="44"/>
      <c r="Y197" s="44"/>
    </row>
    <row r="198" spans="1:25" s="41" customFormat="1">
      <c r="A198" s="121" t="s">
        <v>106</v>
      </c>
      <c r="B198" s="122" t="s">
        <v>304</v>
      </c>
      <c r="C198" s="139" t="s">
        <v>76</v>
      </c>
      <c r="D198" s="116">
        <v>55</v>
      </c>
      <c r="E198" s="116">
        <v>65</v>
      </c>
      <c r="F198" s="124">
        <f t="shared" ref="F198:F229" si="25">ROUND(E198*ROUND(D198,2),2)</f>
        <v>3575</v>
      </c>
      <c r="G198" s="120" t="s">
        <v>48</v>
      </c>
      <c r="H198" s="119">
        <f t="shared" si="24"/>
        <v>1.3</v>
      </c>
      <c r="I198" s="123">
        <f t="shared" ref="I198:I229" si="26">ROUND(E198*H198/1.18,2)</f>
        <v>71.61</v>
      </c>
      <c r="J198" s="124">
        <f t="shared" ref="J198:J229" si="27">ROUND(I198*ROUND(D198,2),2)</f>
        <v>3938.55</v>
      </c>
      <c r="K198" s="44"/>
      <c r="L198" s="44"/>
      <c r="M198" s="44"/>
      <c r="N198" s="44"/>
      <c r="O198" s="44"/>
      <c r="P198" s="44" t="s">
        <v>50</v>
      </c>
      <c r="Q198" s="44"/>
      <c r="R198" s="44"/>
      <c r="S198" s="44"/>
      <c r="T198" s="44"/>
      <c r="U198" s="44"/>
      <c r="V198" s="44"/>
      <c r="W198" s="44"/>
      <c r="X198" s="44"/>
      <c r="Y198" s="44"/>
    </row>
    <row r="199" spans="1:25" s="41" customFormat="1">
      <c r="A199" s="121" t="s">
        <v>107</v>
      </c>
      <c r="B199" s="122" t="s">
        <v>305</v>
      </c>
      <c r="C199" s="139" t="s">
        <v>76</v>
      </c>
      <c r="D199" s="116">
        <v>39</v>
      </c>
      <c r="E199" s="116">
        <v>68</v>
      </c>
      <c r="F199" s="124">
        <f t="shared" si="25"/>
        <v>2652</v>
      </c>
      <c r="G199" s="120" t="s">
        <v>48</v>
      </c>
      <c r="H199" s="119">
        <f t="shared" si="24"/>
        <v>1.3</v>
      </c>
      <c r="I199" s="123">
        <f t="shared" si="26"/>
        <v>74.92</v>
      </c>
      <c r="J199" s="124">
        <f t="shared" si="27"/>
        <v>2921.88</v>
      </c>
      <c r="K199" s="44"/>
      <c r="L199" s="44"/>
      <c r="M199" s="44"/>
      <c r="N199" s="44"/>
      <c r="O199" s="44"/>
      <c r="P199" s="44" t="s">
        <v>50</v>
      </c>
      <c r="Q199" s="44"/>
      <c r="R199" s="44"/>
      <c r="S199" s="44"/>
      <c r="T199" s="44"/>
      <c r="U199" s="44"/>
      <c r="V199" s="44"/>
      <c r="W199" s="44"/>
      <c r="X199" s="44"/>
      <c r="Y199" s="44"/>
    </row>
    <row r="200" spans="1:25" s="41" customFormat="1">
      <c r="A200" s="121" t="s">
        <v>112</v>
      </c>
      <c r="B200" s="122" t="s">
        <v>425</v>
      </c>
      <c r="C200" s="139" t="s">
        <v>76</v>
      </c>
      <c r="D200" s="116">
        <v>28</v>
      </c>
      <c r="E200" s="116">
        <v>25</v>
      </c>
      <c r="F200" s="124">
        <f t="shared" si="25"/>
        <v>700</v>
      </c>
      <c r="G200" s="120" t="s">
        <v>48</v>
      </c>
      <c r="H200" s="119">
        <f t="shared" si="24"/>
        <v>1.3</v>
      </c>
      <c r="I200" s="123">
        <f t="shared" si="26"/>
        <v>27.54</v>
      </c>
      <c r="J200" s="124">
        <f t="shared" si="27"/>
        <v>771.12</v>
      </c>
      <c r="K200" s="44"/>
      <c r="L200" s="44"/>
      <c r="M200" s="44"/>
      <c r="N200" s="44"/>
      <c r="O200" s="44"/>
      <c r="P200" s="44" t="s">
        <v>50</v>
      </c>
      <c r="Q200" s="44"/>
      <c r="R200" s="44"/>
      <c r="S200" s="44"/>
      <c r="T200" s="44"/>
      <c r="U200" s="44"/>
      <c r="V200" s="44"/>
      <c r="W200" s="44"/>
      <c r="X200" s="44"/>
      <c r="Y200" s="44"/>
    </row>
    <row r="201" spans="1:25" s="41" customFormat="1">
      <c r="A201" s="121" t="s">
        <v>420</v>
      </c>
      <c r="B201" s="122" t="s">
        <v>306</v>
      </c>
      <c r="C201" s="139" t="s">
        <v>80</v>
      </c>
      <c r="D201" s="116">
        <v>320</v>
      </c>
      <c r="E201" s="116">
        <v>0.18</v>
      </c>
      <c r="F201" s="124">
        <f t="shared" si="25"/>
        <v>57.6</v>
      </c>
      <c r="G201" s="120" t="s">
        <v>48</v>
      </c>
      <c r="H201" s="119">
        <f t="shared" si="24"/>
        <v>1.3</v>
      </c>
      <c r="I201" s="123">
        <f t="shared" si="26"/>
        <v>0.2</v>
      </c>
      <c r="J201" s="124">
        <f t="shared" si="27"/>
        <v>64</v>
      </c>
      <c r="K201" s="44"/>
      <c r="L201" s="44"/>
      <c r="M201" s="44"/>
      <c r="N201" s="44"/>
      <c r="O201" s="44"/>
      <c r="P201" s="44" t="s">
        <v>50</v>
      </c>
      <c r="Q201" s="44"/>
      <c r="R201" s="44"/>
      <c r="S201" s="44"/>
      <c r="T201" s="44"/>
      <c r="U201" s="44"/>
      <c r="V201" s="44"/>
      <c r="W201" s="44"/>
      <c r="X201" s="44"/>
      <c r="Y201" s="44"/>
    </row>
    <row r="202" spans="1:25" s="41" customFormat="1">
      <c r="A202" s="121" t="s">
        <v>421</v>
      </c>
      <c r="B202" s="122" t="s">
        <v>308</v>
      </c>
      <c r="C202" s="139" t="s">
        <v>309</v>
      </c>
      <c r="D202" s="116">
        <v>10</v>
      </c>
      <c r="E202" s="116">
        <v>15.4</v>
      </c>
      <c r="F202" s="124">
        <f t="shared" si="25"/>
        <v>154</v>
      </c>
      <c r="G202" s="120" t="s">
        <v>48</v>
      </c>
      <c r="H202" s="119">
        <f t="shared" si="24"/>
        <v>1.3</v>
      </c>
      <c r="I202" s="123">
        <f t="shared" si="26"/>
        <v>16.97</v>
      </c>
      <c r="J202" s="124">
        <f t="shared" si="27"/>
        <v>169.7</v>
      </c>
      <c r="K202" s="44"/>
      <c r="L202" s="44"/>
      <c r="M202" s="44"/>
      <c r="N202" s="44"/>
      <c r="O202" s="44"/>
      <c r="P202" s="44" t="s">
        <v>50</v>
      </c>
      <c r="Q202" s="44"/>
      <c r="R202" s="44"/>
      <c r="S202" s="44"/>
      <c r="T202" s="44"/>
      <c r="U202" s="44"/>
      <c r="V202" s="44"/>
      <c r="W202" s="44"/>
      <c r="X202" s="44"/>
      <c r="Y202" s="44"/>
    </row>
    <row r="203" spans="1:25" s="41" customFormat="1">
      <c r="A203" s="121" t="s">
        <v>422</v>
      </c>
      <c r="B203" s="122" t="s">
        <v>310</v>
      </c>
      <c r="C203" s="139" t="s">
        <v>76</v>
      </c>
      <c r="D203" s="116">
        <v>18</v>
      </c>
      <c r="E203" s="116">
        <v>2.54</v>
      </c>
      <c r="F203" s="124">
        <f t="shared" si="25"/>
        <v>45.72</v>
      </c>
      <c r="G203" s="120" t="s">
        <v>48</v>
      </c>
      <c r="H203" s="119">
        <f t="shared" si="24"/>
        <v>1.3</v>
      </c>
      <c r="I203" s="123">
        <f t="shared" si="26"/>
        <v>2.8</v>
      </c>
      <c r="J203" s="124">
        <f t="shared" si="27"/>
        <v>50.4</v>
      </c>
      <c r="K203" s="44"/>
      <c r="L203" s="44"/>
      <c r="M203" s="44"/>
      <c r="N203" s="44"/>
      <c r="O203" s="44"/>
      <c r="P203" s="44" t="s">
        <v>50</v>
      </c>
      <c r="Q203" s="44"/>
      <c r="R203" s="44"/>
      <c r="S203" s="44"/>
      <c r="T203" s="44"/>
      <c r="U203" s="44"/>
      <c r="V203" s="44"/>
      <c r="W203" s="44"/>
      <c r="X203" s="44"/>
      <c r="Y203" s="44"/>
    </row>
    <row r="204" spans="1:25" s="41" customFormat="1">
      <c r="A204" s="121" t="s">
        <v>423</v>
      </c>
      <c r="B204" s="122" t="s">
        <v>651</v>
      </c>
      <c r="C204" s="139" t="s">
        <v>260</v>
      </c>
      <c r="D204" s="116">
        <v>18</v>
      </c>
      <c r="E204" s="116">
        <v>190</v>
      </c>
      <c r="F204" s="124">
        <f t="shared" si="25"/>
        <v>3420</v>
      </c>
      <c r="G204" s="120" t="s">
        <v>48</v>
      </c>
      <c r="H204" s="119">
        <f t="shared" si="24"/>
        <v>1.3</v>
      </c>
      <c r="I204" s="123">
        <f t="shared" si="26"/>
        <v>209.32</v>
      </c>
      <c r="J204" s="124">
        <f t="shared" si="27"/>
        <v>3767.76</v>
      </c>
      <c r="K204" s="44"/>
      <c r="L204" s="44"/>
      <c r="M204" s="44"/>
      <c r="N204" s="44"/>
      <c r="O204" s="44"/>
      <c r="P204" s="44" t="s">
        <v>50</v>
      </c>
      <c r="Q204" s="44"/>
      <c r="R204" s="44"/>
      <c r="S204" s="44"/>
      <c r="T204" s="44"/>
      <c r="U204" s="44"/>
      <c r="V204" s="44"/>
      <c r="W204" s="44"/>
      <c r="X204" s="44"/>
      <c r="Y204" s="44"/>
    </row>
    <row r="205" spans="1:25" s="41" customFormat="1">
      <c r="A205" s="121" t="s">
        <v>424</v>
      </c>
      <c r="B205" s="122" t="s">
        <v>229</v>
      </c>
      <c r="C205" s="139" t="s">
        <v>80</v>
      </c>
      <c r="D205" s="116">
        <v>18</v>
      </c>
      <c r="E205" s="116">
        <v>0.35</v>
      </c>
      <c r="F205" s="124">
        <f t="shared" si="25"/>
        <v>6.3</v>
      </c>
      <c r="G205" s="120" t="s">
        <v>48</v>
      </c>
      <c r="H205" s="119">
        <f t="shared" si="24"/>
        <v>1.3</v>
      </c>
      <c r="I205" s="123">
        <f t="shared" si="26"/>
        <v>0.39</v>
      </c>
      <c r="J205" s="124">
        <f t="shared" si="27"/>
        <v>7.02</v>
      </c>
      <c r="K205" s="44"/>
      <c r="L205" s="44"/>
      <c r="M205" s="44"/>
      <c r="N205" s="44"/>
      <c r="O205" s="44"/>
      <c r="P205" s="44" t="s">
        <v>50</v>
      </c>
      <c r="Q205" s="44"/>
      <c r="R205" s="44"/>
      <c r="S205" s="44"/>
      <c r="T205" s="44"/>
      <c r="U205" s="44"/>
      <c r="V205" s="44"/>
      <c r="W205" s="44"/>
      <c r="X205" s="44"/>
      <c r="Y205" s="44"/>
    </row>
    <row r="206" spans="1:25" s="41" customFormat="1">
      <c r="A206" s="121" t="s">
        <v>426</v>
      </c>
      <c r="B206" s="122" t="s">
        <v>311</v>
      </c>
      <c r="C206" s="139" t="s">
        <v>76</v>
      </c>
      <c r="D206" s="116">
        <v>15</v>
      </c>
      <c r="E206" s="116">
        <v>8.6</v>
      </c>
      <c r="F206" s="124">
        <f t="shared" si="25"/>
        <v>129</v>
      </c>
      <c r="G206" s="120" t="s">
        <v>48</v>
      </c>
      <c r="H206" s="119">
        <f t="shared" si="24"/>
        <v>1.3</v>
      </c>
      <c r="I206" s="123">
        <f t="shared" si="26"/>
        <v>9.4700000000000006</v>
      </c>
      <c r="J206" s="124">
        <f t="shared" si="27"/>
        <v>142.05000000000001</v>
      </c>
      <c r="K206" s="44"/>
      <c r="L206" s="44"/>
      <c r="M206" s="44"/>
      <c r="N206" s="44"/>
      <c r="O206" s="44"/>
      <c r="P206" s="44" t="s">
        <v>50</v>
      </c>
      <c r="Q206" s="44"/>
      <c r="R206" s="44"/>
      <c r="S206" s="44"/>
      <c r="T206" s="44"/>
      <c r="U206" s="44"/>
      <c r="V206" s="44"/>
      <c r="W206" s="44"/>
      <c r="X206" s="44"/>
      <c r="Y206" s="44"/>
    </row>
    <row r="207" spans="1:25" s="41" customFormat="1">
      <c r="A207" s="121" t="s">
        <v>650</v>
      </c>
      <c r="B207" s="122" t="s">
        <v>322</v>
      </c>
      <c r="C207" s="139" t="s">
        <v>314</v>
      </c>
      <c r="D207" s="116">
        <v>4</v>
      </c>
      <c r="E207" s="116">
        <v>32</v>
      </c>
      <c r="F207" s="124">
        <f t="shared" si="25"/>
        <v>128</v>
      </c>
      <c r="G207" s="120" t="s">
        <v>48</v>
      </c>
      <c r="H207" s="119">
        <f t="shared" si="24"/>
        <v>1.3</v>
      </c>
      <c r="I207" s="123">
        <f t="shared" si="26"/>
        <v>35.25</v>
      </c>
      <c r="J207" s="124">
        <f t="shared" si="27"/>
        <v>141</v>
      </c>
      <c r="K207" s="44"/>
      <c r="L207" s="44"/>
      <c r="M207" s="44"/>
      <c r="N207" s="44"/>
      <c r="O207" s="44"/>
      <c r="P207" s="44" t="s">
        <v>50</v>
      </c>
      <c r="Q207" s="44"/>
      <c r="R207" s="44"/>
      <c r="S207" s="44"/>
      <c r="T207" s="44"/>
      <c r="U207" s="44"/>
      <c r="V207" s="44"/>
      <c r="W207" s="44"/>
      <c r="X207" s="44"/>
      <c r="Y207" s="44"/>
    </row>
    <row r="208" spans="1:25" s="41" customFormat="1">
      <c r="A208" s="114" t="s">
        <v>114</v>
      </c>
      <c r="B208" s="115" t="s">
        <v>427</v>
      </c>
      <c r="C208" s="138" t="s">
        <v>76</v>
      </c>
      <c r="D208" s="116">
        <v>27</v>
      </c>
      <c r="E208" s="116">
        <v>210</v>
      </c>
      <c r="F208" s="117">
        <f t="shared" si="25"/>
        <v>5670</v>
      </c>
      <c r="G208" s="120" t="s">
        <v>48</v>
      </c>
      <c r="H208" s="119">
        <f>KoeffForPrice</f>
        <v>1.4554</v>
      </c>
      <c r="I208" s="118">
        <f t="shared" si="26"/>
        <v>259.01</v>
      </c>
      <c r="J208" s="117">
        <f t="shared" si="27"/>
        <v>6993.27</v>
      </c>
      <c r="K208" s="44"/>
      <c r="L208" s="44"/>
      <c r="M208" s="44"/>
      <c r="N208" s="44"/>
      <c r="O208" s="44"/>
      <c r="P208" s="44" t="s">
        <v>49</v>
      </c>
      <c r="Q208" s="44"/>
      <c r="R208" s="44"/>
      <c r="S208" s="44"/>
      <c r="T208" s="44"/>
      <c r="U208" s="44"/>
      <c r="V208" s="44"/>
      <c r="W208" s="44"/>
      <c r="X208" s="44"/>
      <c r="Y208" s="44"/>
    </row>
    <row r="209" spans="1:25" s="41" customFormat="1">
      <c r="A209" s="121" t="s">
        <v>115</v>
      </c>
      <c r="B209" s="122" t="s">
        <v>322</v>
      </c>
      <c r="C209" s="139" t="s">
        <v>314</v>
      </c>
      <c r="D209" s="116">
        <v>5</v>
      </c>
      <c r="E209" s="116">
        <v>32</v>
      </c>
      <c r="F209" s="124">
        <f t="shared" si="25"/>
        <v>160</v>
      </c>
      <c r="G209" s="120" t="s">
        <v>48</v>
      </c>
      <c r="H209" s="119">
        <f>KoeffForMaterial</f>
        <v>1.3</v>
      </c>
      <c r="I209" s="123">
        <f t="shared" si="26"/>
        <v>35.25</v>
      </c>
      <c r="J209" s="124">
        <f t="shared" si="27"/>
        <v>176.25</v>
      </c>
      <c r="K209" s="44"/>
      <c r="L209" s="44"/>
      <c r="M209" s="44"/>
      <c r="N209" s="44"/>
      <c r="O209" s="44"/>
      <c r="P209" s="44" t="s">
        <v>50</v>
      </c>
      <c r="Q209" s="44"/>
      <c r="R209" s="44"/>
      <c r="S209" s="44"/>
      <c r="T209" s="44"/>
      <c r="U209" s="44"/>
      <c r="V209" s="44"/>
      <c r="W209" s="44"/>
      <c r="X209" s="44"/>
      <c r="Y209" s="44"/>
    </row>
    <row r="210" spans="1:25" s="41" customFormat="1">
      <c r="A210" s="121" t="s">
        <v>213</v>
      </c>
      <c r="B210" s="122" t="s">
        <v>315</v>
      </c>
      <c r="C210" s="139" t="s">
        <v>281</v>
      </c>
      <c r="D210" s="116">
        <v>3</v>
      </c>
      <c r="E210" s="116">
        <v>597</v>
      </c>
      <c r="F210" s="124">
        <f t="shared" si="25"/>
        <v>1791</v>
      </c>
      <c r="G210" s="120" t="s">
        <v>48</v>
      </c>
      <c r="H210" s="119">
        <f>KoeffForMaterial</f>
        <v>1.3</v>
      </c>
      <c r="I210" s="123">
        <f t="shared" si="26"/>
        <v>657.71</v>
      </c>
      <c r="J210" s="124">
        <f t="shared" si="27"/>
        <v>1973.13</v>
      </c>
      <c r="K210" s="44"/>
      <c r="L210" s="44"/>
      <c r="M210" s="44"/>
      <c r="N210" s="44"/>
      <c r="O210" s="44"/>
      <c r="P210" s="44" t="s">
        <v>50</v>
      </c>
      <c r="Q210" s="44"/>
      <c r="R210" s="44"/>
      <c r="S210" s="44"/>
      <c r="T210" s="44"/>
      <c r="U210" s="44"/>
      <c r="V210" s="44"/>
      <c r="W210" s="44"/>
      <c r="X210" s="44"/>
      <c r="Y210" s="44"/>
    </row>
    <row r="211" spans="1:25" s="41" customFormat="1">
      <c r="A211" s="121" t="s">
        <v>360</v>
      </c>
      <c r="B211" s="122" t="s">
        <v>316</v>
      </c>
      <c r="C211" s="139" t="s">
        <v>281</v>
      </c>
      <c r="D211" s="116">
        <v>0.5</v>
      </c>
      <c r="E211" s="116">
        <v>1131</v>
      </c>
      <c r="F211" s="124">
        <f t="shared" si="25"/>
        <v>565.5</v>
      </c>
      <c r="G211" s="120" t="s">
        <v>48</v>
      </c>
      <c r="H211" s="119">
        <f>KoeffForMaterial</f>
        <v>1.3</v>
      </c>
      <c r="I211" s="123">
        <f t="shared" si="26"/>
        <v>1246.02</v>
      </c>
      <c r="J211" s="124">
        <f t="shared" si="27"/>
        <v>623.01</v>
      </c>
      <c r="K211" s="44"/>
      <c r="L211" s="44"/>
      <c r="M211" s="44"/>
      <c r="N211" s="44"/>
      <c r="O211" s="44"/>
      <c r="P211" s="44" t="s">
        <v>50</v>
      </c>
      <c r="Q211" s="44"/>
      <c r="R211" s="44"/>
      <c r="S211" s="44"/>
      <c r="T211" s="44"/>
      <c r="U211" s="44"/>
      <c r="V211" s="44"/>
      <c r="W211" s="44"/>
      <c r="X211" s="44"/>
      <c r="Y211" s="44"/>
    </row>
    <row r="212" spans="1:25" s="41" customFormat="1">
      <c r="A212" s="121" t="s">
        <v>361</v>
      </c>
      <c r="B212" s="122" t="s">
        <v>317</v>
      </c>
      <c r="C212" s="139" t="s">
        <v>318</v>
      </c>
      <c r="D212" s="116">
        <v>2</v>
      </c>
      <c r="E212" s="116">
        <v>1018</v>
      </c>
      <c r="F212" s="124">
        <f t="shared" si="25"/>
        <v>2036</v>
      </c>
      <c r="G212" s="120" t="s">
        <v>48</v>
      </c>
      <c r="H212" s="119">
        <f>KoeffForMaterial</f>
        <v>1.3</v>
      </c>
      <c r="I212" s="123">
        <f t="shared" si="26"/>
        <v>1121.53</v>
      </c>
      <c r="J212" s="124">
        <f t="shared" si="27"/>
        <v>2243.06</v>
      </c>
      <c r="K212" s="44"/>
      <c r="L212" s="44"/>
      <c r="M212" s="44"/>
      <c r="N212" s="44"/>
      <c r="O212" s="44"/>
      <c r="P212" s="44" t="s">
        <v>50</v>
      </c>
      <c r="Q212" s="44"/>
      <c r="R212" s="44"/>
      <c r="S212" s="44"/>
      <c r="T212" s="44"/>
      <c r="U212" s="44"/>
      <c r="V212" s="44"/>
      <c r="W212" s="44"/>
      <c r="X212" s="44"/>
      <c r="Y212" s="44"/>
    </row>
    <row r="213" spans="1:25" s="41" customFormat="1">
      <c r="A213" s="121" t="s">
        <v>428</v>
      </c>
      <c r="B213" s="122" t="s">
        <v>319</v>
      </c>
      <c r="C213" s="139" t="s">
        <v>76</v>
      </c>
      <c r="D213" s="116">
        <v>1</v>
      </c>
      <c r="E213" s="116">
        <v>220</v>
      </c>
      <c r="F213" s="124">
        <f t="shared" si="25"/>
        <v>220</v>
      </c>
      <c r="G213" s="120" t="s">
        <v>48</v>
      </c>
      <c r="H213" s="119">
        <f>KoeffForMaterial</f>
        <v>1.3</v>
      </c>
      <c r="I213" s="123">
        <f t="shared" si="26"/>
        <v>242.37</v>
      </c>
      <c r="J213" s="124">
        <f t="shared" si="27"/>
        <v>242.37</v>
      </c>
      <c r="K213" s="44"/>
      <c r="L213" s="44"/>
      <c r="M213" s="44"/>
      <c r="N213" s="44"/>
      <c r="O213" s="44"/>
      <c r="P213" s="44" t="s">
        <v>50</v>
      </c>
      <c r="Q213" s="44"/>
      <c r="R213" s="44"/>
      <c r="S213" s="44"/>
      <c r="T213" s="44"/>
      <c r="U213" s="44"/>
      <c r="V213" s="44"/>
      <c r="W213" s="44"/>
      <c r="X213" s="44"/>
      <c r="Y213" s="44"/>
    </row>
    <row r="214" spans="1:25" s="41" customFormat="1">
      <c r="A214" s="114" t="s">
        <v>118</v>
      </c>
      <c r="B214" s="115" t="s">
        <v>499</v>
      </c>
      <c r="C214" s="138" t="s">
        <v>260</v>
      </c>
      <c r="D214" s="116">
        <v>120.6</v>
      </c>
      <c r="E214" s="116">
        <v>179.1</v>
      </c>
      <c r="F214" s="117">
        <f t="shared" si="25"/>
        <v>21599.46</v>
      </c>
      <c r="G214" s="120" t="s">
        <v>48</v>
      </c>
      <c r="H214" s="119">
        <f>KoeffForPrice</f>
        <v>1.4554</v>
      </c>
      <c r="I214" s="118">
        <f t="shared" si="26"/>
        <v>220.9</v>
      </c>
      <c r="J214" s="117">
        <f t="shared" si="27"/>
        <v>26640.54</v>
      </c>
      <c r="K214" s="44"/>
      <c r="L214" s="44"/>
      <c r="M214" s="44"/>
      <c r="N214" s="44"/>
      <c r="O214" s="44"/>
      <c r="P214" s="44" t="s">
        <v>49</v>
      </c>
      <c r="Q214" s="44"/>
      <c r="R214" s="44"/>
      <c r="S214" s="44"/>
      <c r="T214" s="44"/>
      <c r="U214" s="44"/>
      <c r="V214" s="44"/>
      <c r="W214" s="44"/>
      <c r="X214" s="44"/>
      <c r="Y214" s="44"/>
    </row>
    <row r="215" spans="1:25" s="41" customFormat="1">
      <c r="A215" s="121" t="s">
        <v>119</v>
      </c>
      <c r="B215" s="122" t="s">
        <v>313</v>
      </c>
      <c r="C215" s="139" t="s">
        <v>314</v>
      </c>
      <c r="D215" s="116">
        <v>25</v>
      </c>
      <c r="E215" s="116">
        <v>32</v>
      </c>
      <c r="F215" s="124">
        <f t="shared" si="25"/>
        <v>800</v>
      </c>
      <c r="G215" s="120" t="s">
        <v>48</v>
      </c>
      <c r="H215" s="119">
        <f>KoeffForMaterial</f>
        <v>1.3</v>
      </c>
      <c r="I215" s="123">
        <f t="shared" si="26"/>
        <v>35.25</v>
      </c>
      <c r="J215" s="124">
        <f t="shared" si="27"/>
        <v>881.25</v>
      </c>
      <c r="K215" s="44"/>
      <c r="L215" s="44"/>
      <c r="M215" s="44"/>
      <c r="N215" s="44"/>
      <c r="O215" s="44"/>
      <c r="P215" s="44" t="s">
        <v>50</v>
      </c>
      <c r="Q215" s="44"/>
      <c r="R215" s="44"/>
      <c r="S215" s="44"/>
      <c r="T215" s="44"/>
      <c r="U215" s="44"/>
      <c r="V215" s="44"/>
      <c r="W215" s="44"/>
      <c r="X215" s="44"/>
      <c r="Y215" s="44"/>
    </row>
    <row r="216" spans="1:25" s="41" customFormat="1">
      <c r="A216" s="121" t="s">
        <v>215</v>
      </c>
      <c r="B216" s="122" t="s">
        <v>315</v>
      </c>
      <c r="C216" s="139" t="s">
        <v>281</v>
      </c>
      <c r="D216" s="116">
        <v>10</v>
      </c>
      <c r="E216" s="116">
        <v>597</v>
      </c>
      <c r="F216" s="124">
        <f t="shared" si="25"/>
        <v>5970</v>
      </c>
      <c r="G216" s="120" t="s">
        <v>48</v>
      </c>
      <c r="H216" s="119">
        <f>KoeffForMaterial</f>
        <v>1.3</v>
      </c>
      <c r="I216" s="123">
        <f t="shared" si="26"/>
        <v>657.71</v>
      </c>
      <c r="J216" s="124">
        <f t="shared" si="27"/>
        <v>6577.1</v>
      </c>
      <c r="K216" s="44"/>
      <c r="L216" s="44"/>
      <c r="M216" s="44"/>
      <c r="N216" s="44"/>
      <c r="O216" s="44"/>
      <c r="P216" s="44" t="s">
        <v>50</v>
      </c>
      <c r="Q216" s="44"/>
      <c r="R216" s="44"/>
      <c r="S216" s="44"/>
      <c r="T216" s="44"/>
      <c r="U216" s="44"/>
      <c r="V216" s="44"/>
      <c r="W216" s="44"/>
      <c r="X216" s="44"/>
      <c r="Y216" s="44"/>
    </row>
    <row r="217" spans="1:25" s="41" customFormat="1">
      <c r="A217" s="121" t="s">
        <v>216</v>
      </c>
      <c r="B217" s="122" t="s">
        <v>316</v>
      </c>
      <c r="C217" s="139" t="s">
        <v>281</v>
      </c>
      <c r="D217" s="116">
        <v>3</v>
      </c>
      <c r="E217" s="116">
        <v>1131</v>
      </c>
      <c r="F217" s="124">
        <f t="shared" si="25"/>
        <v>3393</v>
      </c>
      <c r="G217" s="120" t="s">
        <v>48</v>
      </c>
      <c r="H217" s="119">
        <f>KoeffForMaterial</f>
        <v>1.3</v>
      </c>
      <c r="I217" s="123">
        <f t="shared" si="26"/>
        <v>1246.02</v>
      </c>
      <c r="J217" s="124">
        <f t="shared" si="27"/>
        <v>3738.06</v>
      </c>
      <c r="K217" s="44"/>
      <c r="L217" s="44"/>
      <c r="M217" s="44"/>
      <c r="N217" s="44"/>
      <c r="O217" s="44"/>
      <c r="P217" s="44" t="s">
        <v>50</v>
      </c>
      <c r="Q217" s="44"/>
      <c r="R217" s="44"/>
      <c r="S217" s="44"/>
      <c r="T217" s="44"/>
      <c r="U217" s="44"/>
      <c r="V217" s="44"/>
      <c r="W217" s="44"/>
      <c r="X217" s="44"/>
      <c r="Y217" s="44"/>
    </row>
    <row r="218" spans="1:25" s="41" customFormat="1">
      <c r="A218" s="121" t="s">
        <v>265</v>
      </c>
      <c r="B218" s="122" t="s">
        <v>319</v>
      </c>
      <c r="C218" s="139" t="s">
        <v>76</v>
      </c>
      <c r="D218" s="116">
        <v>5</v>
      </c>
      <c r="E218" s="116">
        <v>220</v>
      </c>
      <c r="F218" s="124">
        <f t="shared" si="25"/>
        <v>1100</v>
      </c>
      <c r="G218" s="120" t="s">
        <v>48</v>
      </c>
      <c r="H218" s="119">
        <f>KoeffForMaterial</f>
        <v>1.3</v>
      </c>
      <c r="I218" s="123">
        <f t="shared" si="26"/>
        <v>242.37</v>
      </c>
      <c r="J218" s="124">
        <f t="shared" si="27"/>
        <v>1211.8499999999999</v>
      </c>
      <c r="K218" s="44"/>
      <c r="L218" s="44"/>
      <c r="M218" s="44"/>
      <c r="N218" s="44"/>
      <c r="O218" s="44"/>
      <c r="P218" s="44" t="s">
        <v>50</v>
      </c>
      <c r="Q218" s="44"/>
      <c r="R218" s="44"/>
      <c r="S218" s="44"/>
      <c r="T218" s="44"/>
      <c r="U218" s="44"/>
      <c r="V218" s="44"/>
      <c r="W218" s="44"/>
      <c r="X218" s="44"/>
      <c r="Y218" s="44"/>
    </row>
    <row r="219" spans="1:25" s="41" customFormat="1">
      <c r="A219" s="114" t="s">
        <v>122</v>
      </c>
      <c r="B219" s="115" t="s">
        <v>500</v>
      </c>
      <c r="C219" s="138" t="s">
        <v>260</v>
      </c>
      <c r="D219" s="116">
        <v>120.6</v>
      </c>
      <c r="E219" s="116">
        <v>109.45</v>
      </c>
      <c r="F219" s="117">
        <f t="shared" si="25"/>
        <v>13199.67</v>
      </c>
      <c r="G219" s="120" t="s">
        <v>48</v>
      </c>
      <c r="H219" s="119">
        <f>KoeffForPrice</f>
        <v>1.4554</v>
      </c>
      <c r="I219" s="118">
        <f t="shared" si="26"/>
        <v>134.99</v>
      </c>
      <c r="J219" s="117">
        <f t="shared" si="27"/>
        <v>16279.79</v>
      </c>
      <c r="K219" s="44"/>
      <c r="L219" s="44"/>
      <c r="M219" s="44"/>
      <c r="N219" s="44"/>
      <c r="O219" s="44"/>
      <c r="P219" s="44" t="s">
        <v>49</v>
      </c>
      <c r="Q219" s="44"/>
      <c r="R219" s="44"/>
      <c r="S219" s="44"/>
      <c r="T219" s="44"/>
      <c r="U219" s="44"/>
      <c r="V219" s="44"/>
      <c r="W219" s="44"/>
      <c r="X219" s="44"/>
      <c r="Y219" s="44"/>
    </row>
    <row r="220" spans="1:25" s="41" customFormat="1">
      <c r="A220" s="121" t="s">
        <v>123</v>
      </c>
      <c r="B220" s="122" t="s">
        <v>324</v>
      </c>
      <c r="C220" s="139" t="s">
        <v>554</v>
      </c>
      <c r="D220" s="116">
        <v>3</v>
      </c>
      <c r="E220" s="116">
        <v>846</v>
      </c>
      <c r="F220" s="124">
        <f t="shared" si="25"/>
        <v>2538</v>
      </c>
      <c r="G220" s="120" t="s">
        <v>48</v>
      </c>
      <c r="H220" s="119">
        <f>KoeffForMaterial</f>
        <v>1.3</v>
      </c>
      <c r="I220" s="123">
        <f t="shared" si="26"/>
        <v>932.03</v>
      </c>
      <c r="J220" s="124">
        <f t="shared" si="27"/>
        <v>2796.09</v>
      </c>
      <c r="K220" s="44"/>
      <c r="L220" s="44"/>
      <c r="M220" s="44"/>
      <c r="N220" s="44"/>
      <c r="O220" s="44"/>
      <c r="P220" s="44" t="s">
        <v>50</v>
      </c>
      <c r="Q220" s="44"/>
      <c r="R220" s="44"/>
      <c r="S220" s="44"/>
      <c r="T220" s="44"/>
      <c r="U220" s="44"/>
      <c r="V220" s="44"/>
      <c r="W220" s="44"/>
      <c r="X220" s="44"/>
      <c r="Y220" s="44"/>
    </row>
    <row r="221" spans="1:25" s="41" customFormat="1">
      <c r="A221" s="121" t="s">
        <v>124</v>
      </c>
      <c r="B221" s="122" t="s">
        <v>320</v>
      </c>
      <c r="C221" s="139" t="s">
        <v>321</v>
      </c>
      <c r="D221" s="116">
        <v>4</v>
      </c>
      <c r="E221" s="116">
        <v>331</v>
      </c>
      <c r="F221" s="124">
        <f t="shared" si="25"/>
        <v>1324</v>
      </c>
      <c r="G221" s="120" t="s">
        <v>48</v>
      </c>
      <c r="H221" s="119">
        <f>KoeffForMaterial</f>
        <v>1.3</v>
      </c>
      <c r="I221" s="123">
        <f t="shared" si="26"/>
        <v>364.66</v>
      </c>
      <c r="J221" s="124">
        <f t="shared" si="27"/>
        <v>1458.64</v>
      </c>
      <c r="K221" s="44"/>
      <c r="L221" s="44"/>
      <c r="M221" s="44"/>
      <c r="N221" s="44"/>
      <c r="O221" s="44"/>
      <c r="P221" s="44" t="s">
        <v>50</v>
      </c>
      <c r="Q221" s="44"/>
      <c r="R221" s="44"/>
      <c r="S221" s="44"/>
      <c r="T221" s="44"/>
      <c r="U221" s="44"/>
      <c r="V221" s="44"/>
      <c r="W221" s="44"/>
      <c r="X221" s="44"/>
      <c r="Y221" s="44"/>
    </row>
    <row r="222" spans="1:25" s="41" customFormat="1">
      <c r="A222" s="114" t="s">
        <v>132</v>
      </c>
      <c r="B222" s="115" t="s">
        <v>357</v>
      </c>
      <c r="C222" s="138" t="s">
        <v>260</v>
      </c>
      <c r="D222" s="116">
        <v>120.6</v>
      </c>
      <c r="E222" s="116">
        <v>79.599999999999994</v>
      </c>
      <c r="F222" s="117">
        <f t="shared" si="25"/>
        <v>9599.76</v>
      </c>
      <c r="G222" s="120" t="s">
        <v>48</v>
      </c>
      <c r="H222" s="119">
        <f>KoeffForPrice</f>
        <v>1.4554</v>
      </c>
      <c r="I222" s="118">
        <f t="shared" si="26"/>
        <v>98.18</v>
      </c>
      <c r="J222" s="117">
        <f t="shared" si="27"/>
        <v>11840.51</v>
      </c>
      <c r="K222" s="44"/>
      <c r="L222" s="44"/>
      <c r="M222" s="44"/>
      <c r="N222" s="44"/>
      <c r="O222" s="44"/>
      <c r="P222" s="44" t="s">
        <v>49</v>
      </c>
      <c r="Q222" s="44"/>
      <c r="R222" s="44"/>
      <c r="S222" s="44"/>
      <c r="T222" s="44"/>
      <c r="U222" s="44"/>
      <c r="V222" s="44"/>
      <c r="W222" s="44"/>
      <c r="X222" s="44"/>
      <c r="Y222" s="44"/>
    </row>
    <row r="223" spans="1:25" s="41" customFormat="1">
      <c r="A223" s="121" t="s">
        <v>133</v>
      </c>
      <c r="B223" s="122" t="s">
        <v>317</v>
      </c>
      <c r="C223" s="139" t="s">
        <v>318</v>
      </c>
      <c r="D223" s="116">
        <v>9</v>
      </c>
      <c r="E223" s="116">
        <v>1018</v>
      </c>
      <c r="F223" s="124">
        <f t="shared" si="25"/>
        <v>9162</v>
      </c>
      <c r="G223" s="120" t="s">
        <v>48</v>
      </c>
      <c r="H223" s="119">
        <f>KoeffForMaterial</f>
        <v>1.3</v>
      </c>
      <c r="I223" s="123">
        <f t="shared" si="26"/>
        <v>1121.53</v>
      </c>
      <c r="J223" s="124">
        <f t="shared" si="27"/>
        <v>10093.77</v>
      </c>
      <c r="K223" s="44"/>
      <c r="L223" s="44"/>
      <c r="M223" s="44"/>
      <c r="N223" s="44"/>
      <c r="O223" s="44"/>
      <c r="P223" s="44" t="s">
        <v>50</v>
      </c>
      <c r="Q223" s="44"/>
      <c r="R223" s="44"/>
      <c r="S223" s="44"/>
      <c r="T223" s="44"/>
      <c r="U223" s="44"/>
      <c r="V223" s="44"/>
      <c r="W223" s="44"/>
      <c r="X223" s="44"/>
      <c r="Y223" s="44"/>
    </row>
    <row r="224" spans="1:25" s="41" customFormat="1">
      <c r="A224" s="121" t="s">
        <v>278</v>
      </c>
      <c r="B224" s="122" t="s">
        <v>319</v>
      </c>
      <c r="C224" s="139" t="s">
        <v>76</v>
      </c>
      <c r="D224" s="116">
        <v>4</v>
      </c>
      <c r="E224" s="116">
        <v>220</v>
      </c>
      <c r="F224" s="124">
        <f t="shared" si="25"/>
        <v>880</v>
      </c>
      <c r="G224" s="120" t="s">
        <v>48</v>
      </c>
      <c r="H224" s="119">
        <f>KoeffForMaterial</f>
        <v>1.3</v>
      </c>
      <c r="I224" s="123">
        <f t="shared" si="26"/>
        <v>242.37</v>
      </c>
      <c r="J224" s="124">
        <f t="shared" si="27"/>
        <v>969.48</v>
      </c>
      <c r="K224" s="44"/>
      <c r="L224" s="44"/>
      <c r="M224" s="44"/>
      <c r="N224" s="44"/>
      <c r="O224" s="44"/>
      <c r="P224" s="44" t="s">
        <v>50</v>
      </c>
      <c r="Q224" s="44"/>
      <c r="R224" s="44"/>
      <c r="S224" s="44"/>
      <c r="T224" s="44"/>
      <c r="U224" s="44"/>
      <c r="V224" s="44"/>
      <c r="W224" s="44"/>
      <c r="X224" s="44"/>
      <c r="Y224" s="44"/>
    </row>
    <row r="225" spans="1:25" s="41" customFormat="1">
      <c r="A225" s="114" t="s">
        <v>136</v>
      </c>
      <c r="B225" s="115" t="s">
        <v>358</v>
      </c>
      <c r="C225" s="138" t="s">
        <v>260</v>
      </c>
      <c r="D225" s="116">
        <v>120.6</v>
      </c>
      <c r="E225" s="116">
        <v>29.85</v>
      </c>
      <c r="F225" s="117">
        <f t="shared" si="25"/>
        <v>3599.91</v>
      </c>
      <c r="G225" s="120" t="s">
        <v>48</v>
      </c>
      <c r="H225" s="119">
        <f>KoeffForPrice</f>
        <v>1.4554</v>
      </c>
      <c r="I225" s="118">
        <f t="shared" si="26"/>
        <v>36.82</v>
      </c>
      <c r="J225" s="117">
        <f t="shared" si="27"/>
        <v>4440.49</v>
      </c>
      <c r="K225" s="44"/>
      <c r="L225" s="44"/>
      <c r="M225" s="44"/>
      <c r="N225" s="44"/>
      <c r="O225" s="44"/>
      <c r="P225" s="44" t="s">
        <v>49</v>
      </c>
      <c r="Q225" s="44"/>
      <c r="R225" s="44"/>
      <c r="S225" s="44"/>
      <c r="T225" s="44"/>
      <c r="U225" s="44"/>
      <c r="V225" s="44"/>
      <c r="W225" s="44"/>
      <c r="X225" s="44"/>
      <c r="Y225" s="44"/>
    </row>
    <row r="226" spans="1:25" s="41" customFormat="1">
      <c r="A226" s="121" t="s">
        <v>137</v>
      </c>
      <c r="B226" s="122" t="s">
        <v>322</v>
      </c>
      <c r="C226" s="139" t="s">
        <v>323</v>
      </c>
      <c r="D226" s="116">
        <v>25</v>
      </c>
      <c r="E226" s="116">
        <v>32</v>
      </c>
      <c r="F226" s="124">
        <f t="shared" si="25"/>
        <v>800</v>
      </c>
      <c r="G226" s="120" t="s">
        <v>48</v>
      </c>
      <c r="H226" s="119">
        <f>KoeffForMaterial</f>
        <v>1.3</v>
      </c>
      <c r="I226" s="123">
        <f t="shared" si="26"/>
        <v>35.25</v>
      </c>
      <c r="J226" s="124">
        <f t="shared" si="27"/>
        <v>881.25</v>
      </c>
      <c r="K226" s="44"/>
      <c r="L226" s="44"/>
      <c r="M226" s="44"/>
      <c r="N226" s="44"/>
      <c r="O226" s="44"/>
      <c r="P226" s="44" t="s">
        <v>50</v>
      </c>
      <c r="Q226" s="44"/>
      <c r="R226" s="44"/>
      <c r="S226" s="44"/>
      <c r="T226" s="44"/>
      <c r="U226" s="44"/>
      <c r="V226" s="44"/>
      <c r="W226" s="44"/>
      <c r="X226" s="44"/>
      <c r="Y226" s="44"/>
    </row>
    <row r="227" spans="1:25" s="41" customFormat="1">
      <c r="A227" s="114" t="s">
        <v>142</v>
      </c>
      <c r="B227" s="115" t="s">
        <v>363</v>
      </c>
      <c r="C227" s="138" t="s">
        <v>76</v>
      </c>
      <c r="D227" s="116">
        <v>27</v>
      </c>
      <c r="E227" s="116">
        <v>65</v>
      </c>
      <c r="F227" s="117">
        <f t="shared" si="25"/>
        <v>1755</v>
      </c>
      <c r="G227" s="120" t="s">
        <v>48</v>
      </c>
      <c r="H227" s="119">
        <f>KoeffForPrice</f>
        <v>1.4554</v>
      </c>
      <c r="I227" s="118">
        <f t="shared" si="26"/>
        <v>80.17</v>
      </c>
      <c r="J227" s="117">
        <f t="shared" si="27"/>
        <v>2164.59</v>
      </c>
      <c r="K227" s="44"/>
      <c r="L227" s="44"/>
      <c r="M227" s="44"/>
      <c r="N227" s="44"/>
      <c r="O227" s="44"/>
      <c r="P227" s="44" t="s">
        <v>49</v>
      </c>
      <c r="Q227" s="44"/>
      <c r="R227" s="44"/>
      <c r="S227" s="44"/>
      <c r="T227" s="44"/>
      <c r="U227" s="44"/>
      <c r="V227" s="44"/>
      <c r="W227" s="44"/>
      <c r="X227" s="44"/>
      <c r="Y227" s="44"/>
    </row>
    <row r="228" spans="1:25" s="41" customFormat="1">
      <c r="A228" s="121" t="s">
        <v>143</v>
      </c>
      <c r="B228" s="122" t="s">
        <v>497</v>
      </c>
      <c r="C228" s="139" t="s">
        <v>323</v>
      </c>
      <c r="D228" s="116">
        <v>2</v>
      </c>
      <c r="E228" s="116">
        <v>390</v>
      </c>
      <c r="F228" s="124">
        <f t="shared" si="25"/>
        <v>780</v>
      </c>
      <c r="G228" s="120" t="s">
        <v>48</v>
      </c>
      <c r="H228" s="119">
        <f>KoeffForMaterial</f>
        <v>1.3</v>
      </c>
      <c r="I228" s="123">
        <f t="shared" si="26"/>
        <v>429.66</v>
      </c>
      <c r="J228" s="124">
        <f t="shared" si="27"/>
        <v>859.32</v>
      </c>
      <c r="K228" s="44"/>
      <c r="L228" s="44"/>
      <c r="M228" s="44"/>
      <c r="N228" s="44"/>
      <c r="O228" s="44"/>
      <c r="P228" s="44" t="s">
        <v>50</v>
      </c>
      <c r="Q228" s="44"/>
      <c r="R228" s="44"/>
      <c r="S228" s="44"/>
      <c r="T228" s="44"/>
      <c r="U228" s="44"/>
      <c r="V228" s="44"/>
      <c r="W228" s="44"/>
      <c r="X228" s="44"/>
      <c r="Y228" s="44"/>
    </row>
    <row r="229" spans="1:25" s="41" customFormat="1">
      <c r="A229" s="114" t="s">
        <v>152</v>
      </c>
      <c r="B229" s="115" t="s">
        <v>359</v>
      </c>
      <c r="C229" s="138" t="s">
        <v>260</v>
      </c>
      <c r="D229" s="116">
        <v>120.6</v>
      </c>
      <c r="E229" s="116">
        <v>69.650000000000006</v>
      </c>
      <c r="F229" s="117">
        <f t="shared" si="25"/>
        <v>8399.7900000000009</v>
      </c>
      <c r="G229" s="120" t="s">
        <v>48</v>
      </c>
      <c r="H229" s="119">
        <f>KoeffForPrice</f>
        <v>1.4554</v>
      </c>
      <c r="I229" s="118">
        <f t="shared" si="26"/>
        <v>85.91</v>
      </c>
      <c r="J229" s="117">
        <f t="shared" si="27"/>
        <v>10360.75</v>
      </c>
      <c r="K229" s="44"/>
      <c r="L229" s="44"/>
      <c r="M229" s="44"/>
      <c r="N229" s="44"/>
      <c r="O229" s="44"/>
      <c r="P229" s="44" t="s">
        <v>49</v>
      </c>
      <c r="Q229" s="44"/>
      <c r="R229" s="44"/>
      <c r="S229" s="44"/>
      <c r="T229" s="44"/>
      <c r="U229" s="44"/>
      <c r="V229" s="44"/>
      <c r="W229" s="44"/>
      <c r="X229" s="44"/>
      <c r="Y229" s="44"/>
    </row>
    <row r="230" spans="1:25" s="41" customFormat="1">
      <c r="A230" s="121" t="s">
        <v>153</v>
      </c>
      <c r="B230" s="122" t="s">
        <v>497</v>
      </c>
      <c r="C230" s="139" t="s">
        <v>323</v>
      </c>
      <c r="D230" s="116">
        <v>30</v>
      </c>
      <c r="E230" s="116">
        <v>390</v>
      </c>
      <c r="F230" s="124">
        <f t="shared" ref="F230:F241" si="28">ROUND(E230*ROUND(D230,2),2)</f>
        <v>11700</v>
      </c>
      <c r="G230" s="120" t="s">
        <v>48</v>
      </c>
      <c r="H230" s="119">
        <f>KoeffForMaterial</f>
        <v>1.3</v>
      </c>
      <c r="I230" s="123">
        <f t="shared" ref="I230:I241" si="29">ROUND(E230*H230/1.18,2)</f>
        <v>429.66</v>
      </c>
      <c r="J230" s="124">
        <f t="shared" ref="J230:J241" si="30">ROUND(I230*ROUND(D230,2),2)</f>
        <v>12889.8</v>
      </c>
      <c r="K230" s="44"/>
      <c r="L230" s="44"/>
      <c r="M230" s="44"/>
      <c r="N230" s="44"/>
      <c r="O230" s="44"/>
      <c r="P230" s="44" t="s">
        <v>50</v>
      </c>
      <c r="Q230" s="44"/>
      <c r="R230" s="44"/>
      <c r="S230" s="44"/>
      <c r="T230" s="44"/>
      <c r="U230" s="44"/>
      <c r="V230" s="44"/>
      <c r="W230" s="44"/>
      <c r="X230" s="44"/>
      <c r="Y230" s="44"/>
    </row>
    <row r="231" spans="1:25" s="41" customFormat="1">
      <c r="A231" s="114" t="s">
        <v>158</v>
      </c>
      <c r="B231" s="115" t="s">
        <v>364</v>
      </c>
      <c r="C231" s="138" t="s">
        <v>260</v>
      </c>
      <c r="D231" s="116">
        <v>225.5</v>
      </c>
      <c r="E231" s="116">
        <v>140</v>
      </c>
      <c r="F231" s="117">
        <f t="shared" si="28"/>
        <v>31570</v>
      </c>
      <c r="G231" s="120" t="s">
        <v>48</v>
      </c>
      <c r="H231" s="119">
        <f>KoeffForPrice</f>
        <v>1.4554</v>
      </c>
      <c r="I231" s="118">
        <f t="shared" si="29"/>
        <v>172.67</v>
      </c>
      <c r="J231" s="117">
        <f t="shared" si="30"/>
        <v>38937.089999999997</v>
      </c>
      <c r="K231" s="44"/>
      <c r="L231" s="44"/>
      <c r="M231" s="44"/>
      <c r="N231" s="44"/>
      <c r="O231" s="44"/>
      <c r="P231" s="44" t="s">
        <v>49</v>
      </c>
      <c r="Q231" s="44"/>
      <c r="R231" s="44"/>
      <c r="S231" s="44"/>
      <c r="T231" s="44"/>
      <c r="U231" s="44"/>
      <c r="V231" s="44"/>
      <c r="W231" s="44"/>
      <c r="X231" s="44"/>
      <c r="Y231" s="44"/>
    </row>
    <row r="232" spans="1:25" s="41" customFormat="1">
      <c r="A232" s="121" t="s">
        <v>159</v>
      </c>
      <c r="B232" s="122" t="s">
        <v>430</v>
      </c>
      <c r="C232" s="139" t="s">
        <v>80</v>
      </c>
      <c r="D232" s="116">
        <v>102</v>
      </c>
      <c r="E232" s="116">
        <v>46.92</v>
      </c>
      <c r="F232" s="124">
        <f t="shared" si="28"/>
        <v>4785.84</v>
      </c>
      <c r="G232" s="120" t="s">
        <v>48</v>
      </c>
      <c r="H232" s="119">
        <f>KoeffForMaterial</f>
        <v>1.3</v>
      </c>
      <c r="I232" s="123">
        <f t="shared" si="29"/>
        <v>51.69</v>
      </c>
      <c r="J232" s="124">
        <f t="shared" si="30"/>
        <v>5272.38</v>
      </c>
      <c r="K232" s="44"/>
      <c r="L232" s="44"/>
      <c r="M232" s="44"/>
      <c r="N232" s="44"/>
      <c r="O232" s="44"/>
      <c r="P232" s="44" t="s">
        <v>50</v>
      </c>
      <c r="Q232" s="44"/>
      <c r="R232" s="44"/>
      <c r="S232" s="44"/>
      <c r="T232" s="44"/>
      <c r="U232" s="44"/>
      <c r="V232" s="44"/>
      <c r="W232" s="44"/>
      <c r="X232" s="44"/>
      <c r="Y232" s="44"/>
    </row>
    <row r="233" spans="1:25" s="41" customFormat="1">
      <c r="A233" s="114" t="s">
        <v>165</v>
      </c>
      <c r="B233" s="115" t="s">
        <v>429</v>
      </c>
      <c r="C233" s="138" t="s">
        <v>211</v>
      </c>
      <c r="D233" s="116">
        <v>7</v>
      </c>
      <c r="E233" s="116">
        <v>600</v>
      </c>
      <c r="F233" s="117">
        <f t="shared" si="28"/>
        <v>4200</v>
      </c>
      <c r="G233" s="120" t="s">
        <v>48</v>
      </c>
      <c r="H233" s="119">
        <f>KoeffForPrice</f>
        <v>1.4554</v>
      </c>
      <c r="I233" s="118">
        <f t="shared" si="29"/>
        <v>740.03</v>
      </c>
      <c r="J233" s="117">
        <f t="shared" si="30"/>
        <v>5180.21</v>
      </c>
      <c r="K233" s="44"/>
      <c r="L233" s="44"/>
      <c r="M233" s="44"/>
      <c r="N233" s="44"/>
      <c r="O233" s="44"/>
      <c r="P233" s="44" t="s">
        <v>49</v>
      </c>
      <c r="Q233" s="44"/>
      <c r="R233" s="44"/>
      <c r="S233" s="44"/>
      <c r="T233" s="44"/>
      <c r="U233" s="44"/>
      <c r="V233" s="44"/>
      <c r="W233" s="44"/>
      <c r="X233" s="44"/>
      <c r="Y233" s="44"/>
    </row>
    <row r="234" spans="1:25" s="41" customFormat="1">
      <c r="A234" s="121" t="s">
        <v>166</v>
      </c>
      <c r="B234" s="122" t="s">
        <v>501</v>
      </c>
      <c r="C234" s="139" t="s">
        <v>80</v>
      </c>
      <c r="D234" s="116">
        <v>7</v>
      </c>
      <c r="E234" s="116">
        <v>950</v>
      </c>
      <c r="F234" s="124">
        <f t="shared" si="28"/>
        <v>6650</v>
      </c>
      <c r="G234" s="120" t="s">
        <v>48</v>
      </c>
      <c r="H234" s="119">
        <f>KoeffForMaterial</f>
        <v>1.3</v>
      </c>
      <c r="I234" s="123">
        <f t="shared" si="29"/>
        <v>1046.6099999999999</v>
      </c>
      <c r="J234" s="124">
        <f t="shared" si="30"/>
        <v>7326.27</v>
      </c>
      <c r="K234" s="44"/>
      <c r="L234" s="44"/>
      <c r="M234" s="44"/>
      <c r="N234" s="44"/>
      <c r="O234" s="44"/>
      <c r="P234" s="44" t="s">
        <v>50</v>
      </c>
      <c r="Q234" s="44"/>
      <c r="R234" s="44"/>
      <c r="S234" s="44"/>
      <c r="T234" s="44"/>
      <c r="U234" s="44"/>
      <c r="V234" s="44"/>
      <c r="W234" s="44"/>
      <c r="X234" s="44"/>
      <c r="Y234" s="44"/>
    </row>
    <row r="235" spans="1:25" s="41" customFormat="1">
      <c r="A235" s="114" t="s">
        <v>169</v>
      </c>
      <c r="B235" s="115" t="s">
        <v>431</v>
      </c>
      <c r="C235" s="138" t="s">
        <v>87</v>
      </c>
      <c r="D235" s="116">
        <v>1</v>
      </c>
      <c r="E235" s="116">
        <v>17500</v>
      </c>
      <c r="F235" s="117">
        <f t="shared" si="28"/>
        <v>17500</v>
      </c>
      <c r="G235" s="120" t="s">
        <v>48</v>
      </c>
      <c r="H235" s="119">
        <f>KoeffForPrice</f>
        <v>1.4554</v>
      </c>
      <c r="I235" s="118">
        <f t="shared" si="29"/>
        <v>21584.32</v>
      </c>
      <c r="J235" s="117">
        <f t="shared" si="30"/>
        <v>21584.32</v>
      </c>
      <c r="K235" s="44"/>
      <c r="L235" s="44"/>
      <c r="M235" s="44"/>
      <c r="N235" s="44"/>
      <c r="O235" s="44"/>
      <c r="P235" s="44" t="s">
        <v>49</v>
      </c>
      <c r="Q235" s="44"/>
      <c r="R235" s="44"/>
      <c r="S235" s="44"/>
      <c r="T235" s="44"/>
      <c r="U235" s="44"/>
      <c r="V235" s="44"/>
      <c r="W235" s="44"/>
      <c r="X235" s="44"/>
      <c r="Y235" s="44"/>
    </row>
    <row r="236" spans="1:25" s="41" customFormat="1">
      <c r="A236" s="121" t="s">
        <v>170</v>
      </c>
      <c r="B236" s="122" t="s">
        <v>537</v>
      </c>
      <c r="C236" s="139" t="s">
        <v>87</v>
      </c>
      <c r="D236" s="116">
        <v>1</v>
      </c>
      <c r="E236" s="116">
        <v>45000</v>
      </c>
      <c r="F236" s="124">
        <f t="shared" si="28"/>
        <v>45000</v>
      </c>
      <c r="G236" s="120" t="s">
        <v>48</v>
      </c>
      <c r="H236" s="119">
        <f>KoeffForMaterial</f>
        <v>1.3</v>
      </c>
      <c r="I236" s="123">
        <f t="shared" si="29"/>
        <v>49576.27</v>
      </c>
      <c r="J236" s="124">
        <f t="shared" si="30"/>
        <v>49576.27</v>
      </c>
      <c r="K236" s="44"/>
      <c r="L236" s="44"/>
      <c r="M236" s="44"/>
      <c r="N236" s="44"/>
      <c r="O236" s="44"/>
      <c r="P236" s="44" t="s">
        <v>50</v>
      </c>
      <c r="Q236" s="44"/>
      <c r="R236" s="44"/>
      <c r="S236" s="44"/>
      <c r="T236" s="44"/>
      <c r="U236" s="44"/>
      <c r="V236" s="44"/>
      <c r="W236" s="44"/>
      <c r="X236" s="44"/>
      <c r="Y236" s="44"/>
    </row>
    <row r="237" spans="1:25" s="47" customFormat="1" ht="31.5">
      <c r="A237" s="114" t="s">
        <v>176</v>
      </c>
      <c r="B237" s="115" t="s">
        <v>716</v>
      </c>
      <c r="C237" s="138" t="s">
        <v>87</v>
      </c>
      <c r="D237" s="116">
        <v>1</v>
      </c>
      <c r="E237" s="116">
        <v>7500</v>
      </c>
      <c r="F237" s="117">
        <f t="shared" si="28"/>
        <v>7500</v>
      </c>
      <c r="G237" s="120" t="s">
        <v>48</v>
      </c>
      <c r="H237" s="119">
        <f>KoeffForPrice</f>
        <v>1.4554</v>
      </c>
      <c r="I237" s="118">
        <f t="shared" si="29"/>
        <v>9250.42</v>
      </c>
      <c r="J237" s="117">
        <f t="shared" si="30"/>
        <v>9250.42</v>
      </c>
      <c r="K237" s="46"/>
      <c r="L237" s="46"/>
      <c r="M237" s="46"/>
      <c r="N237" s="46"/>
      <c r="O237" s="46"/>
      <c r="P237" s="46" t="s">
        <v>49</v>
      </c>
      <c r="Q237" s="46"/>
      <c r="R237" s="46"/>
      <c r="S237" s="46"/>
      <c r="T237" s="46"/>
      <c r="U237" s="46"/>
      <c r="V237" s="46"/>
      <c r="W237" s="46"/>
      <c r="X237" s="46"/>
      <c r="Y237" s="46"/>
    </row>
    <row r="238" spans="1:25" s="41" customFormat="1">
      <c r="A238" s="121" t="s">
        <v>177</v>
      </c>
      <c r="B238" s="122" t="s">
        <v>390</v>
      </c>
      <c r="C238" s="139" t="s">
        <v>211</v>
      </c>
      <c r="D238" s="116">
        <v>8</v>
      </c>
      <c r="E238" s="116">
        <v>232</v>
      </c>
      <c r="F238" s="124">
        <f t="shared" si="28"/>
        <v>1856</v>
      </c>
      <c r="G238" s="120" t="s">
        <v>48</v>
      </c>
      <c r="H238" s="119">
        <f>KoeffForMaterial</f>
        <v>1.3</v>
      </c>
      <c r="I238" s="123">
        <f t="shared" si="29"/>
        <v>255.59</v>
      </c>
      <c r="J238" s="124">
        <f t="shared" si="30"/>
        <v>2044.72</v>
      </c>
      <c r="K238" s="44"/>
      <c r="L238" s="44"/>
      <c r="M238" s="44"/>
      <c r="N238" s="44"/>
      <c r="O238" s="44"/>
      <c r="P238" s="44" t="s">
        <v>50</v>
      </c>
      <c r="Q238" s="44"/>
      <c r="R238" s="44"/>
      <c r="S238" s="44"/>
      <c r="T238" s="44"/>
      <c r="U238" s="44"/>
      <c r="V238" s="44"/>
      <c r="W238" s="44"/>
      <c r="X238" s="44"/>
      <c r="Y238" s="44"/>
    </row>
    <row r="239" spans="1:25" s="41" customFormat="1">
      <c r="A239" s="121" t="s">
        <v>178</v>
      </c>
      <c r="B239" s="122" t="s">
        <v>637</v>
      </c>
      <c r="C239" s="139" t="s">
        <v>211</v>
      </c>
      <c r="D239" s="116">
        <v>3</v>
      </c>
      <c r="E239" s="116">
        <v>450</v>
      </c>
      <c r="F239" s="124">
        <f t="shared" si="28"/>
        <v>1350</v>
      </c>
      <c r="G239" s="120" t="s">
        <v>48</v>
      </c>
      <c r="H239" s="119">
        <f>KoeffForMaterial</f>
        <v>1.3</v>
      </c>
      <c r="I239" s="123">
        <f t="shared" si="29"/>
        <v>495.76</v>
      </c>
      <c r="J239" s="124">
        <f t="shared" si="30"/>
        <v>1487.28</v>
      </c>
      <c r="K239" s="44"/>
      <c r="L239" s="44"/>
      <c r="M239" s="44"/>
      <c r="N239" s="44"/>
      <c r="O239" s="44"/>
      <c r="P239" s="44" t="s">
        <v>50</v>
      </c>
      <c r="Q239" s="44"/>
      <c r="R239" s="44"/>
      <c r="S239" s="44"/>
      <c r="T239" s="44"/>
      <c r="U239" s="44"/>
      <c r="V239" s="44"/>
      <c r="W239" s="44"/>
      <c r="X239" s="44"/>
      <c r="Y239" s="44"/>
    </row>
    <row r="240" spans="1:25" s="41" customFormat="1">
      <c r="A240" s="121" t="s">
        <v>179</v>
      </c>
      <c r="B240" s="122" t="s">
        <v>311</v>
      </c>
      <c r="C240" s="139" t="s">
        <v>76</v>
      </c>
      <c r="D240" s="116">
        <v>26</v>
      </c>
      <c r="E240" s="116">
        <v>8.6</v>
      </c>
      <c r="F240" s="124">
        <f t="shared" si="28"/>
        <v>223.6</v>
      </c>
      <c r="G240" s="120" t="s">
        <v>48</v>
      </c>
      <c r="H240" s="119">
        <f>KoeffForMaterial</f>
        <v>1.3</v>
      </c>
      <c r="I240" s="123">
        <f t="shared" si="29"/>
        <v>9.4700000000000006</v>
      </c>
      <c r="J240" s="124">
        <f t="shared" si="30"/>
        <v>246.22</v>
      </c>
      <c r="K240" s="44"/>
      <c r="L240" s="44"/>
      <c r="M240" s="44"/>
      <c r="N240" s="44"/>
      <c r="O240" s="44"/>
      <c r="P240" s="44" t="s">
        <v>50</v>
      </c>
      <c r="Q240" s="44"/>
      <c r="R240" s="44"/>
      <c r="S240" s="44"/>
      <c r="T240" s="44"/>
      <c r="U240" s="44"/>
      <c r="V240" s="44"/>
      <c r="W240" s="44"/>
      <c r="X240" s="44"/>
      <c r="Y240" s="44"/>
    </row>
    <row r="241" spans="1:25" s="41" customFormat="1">
      <c r="A241" s="121" t="s">
        <v>575</v>
      </c>
      <c r="B241" s="122" t="s">
        <v>652</v>
      </c>
      <c r="C241" s="139" t="s">
        <v>211</v>
      </c>
      <c r="D241" s="116">
        <v>4</v>
      </c>
      <c r="E241" s="116">
        <v>160</v>
      </c>
      <c r="F241" s="124">
        <f t="shared" si="28"/>
        <v>640</v>
      </c>
      <c r="G241" s="120" t="s">
        <v>48</v>
      </c>
      <c r="H241" s="119">
        <f>KoeffForMaterial</f>
        <v>1.3</v>
      </c>
      <c r="I241" s="123">
        <f t="shared" si="29"/>
        <v>176.27</v>
      </c>
      <c r="J241" s="124">
        <f t="shared" si="30"/>
        <v>705.08</v>
      </c>
      <c r="K241" s="44"/>
      <c r="L241" s="44"/>
      <c r="M241" s="44"/>
      <c r="N241" s="44"/>
      <c r="O241" s="44"/>
      <c r="P241" s="44" t="s">
        <v>50</v>
      </c>
      <c r="Q241" s="44"/>
      <c r="R241" s="44"/>
      <c r="S241" s="44"/>
      <c r="T241" s="44"/>
      <c r="U241" s="44"/>
      <c r="V241" s="44"/>
      <c r="W241" s="44"/>
      <c r="X241" s="44"/>
      <c r="Y241" s="44"/>
    </row>
    <row r="242" spans="1:25" s="41" customFormat="1" hidden="1">
      <c r="A242" s="72"/>
      <c r="B242" s="136"/>
      <c r="C242" s="74"/>
      <c r="D242" s="74"/>
      <c r="E242" s="73"/>
      <c r="F242" s="65"/>
      <c r="G242" s="63"/>
      <c r="H242" s="47"/>
      <c r="I242" s="47"/>
      <c r="J242" s="65"/>
      <c r="K242" s="44"/>
      <c r="L242" s="44"/>
      <c r="M242" s="44"/>
      <c r="N242" s="44"/>
      <c r="O242" s="44"/>
      <c r="P242" s="44" t="s">
        <v>43</v>
      </c>
      <c r="Q242" s="44"/>
      <c r="R242" s="44"/>
      <c r="S242" s="44"/>
      <c r="T242" s="44"/>
      <c r="U242" s="44"/>
      <c r="V242" s="44"/>
      <c r="W242" s="44"/>
      <c r="X242" s="44"/>
      <c r="Y242" s="44"/>
    </row>
    <row r="243" spans="1:25" s="41" customFormat="1">
      <c r="A243" s="75" t="s">
        <v>45</v>
      </c>
      <c r="B243" s="137"/>
      <c r="C243" s="77"/>
      <c r="D243" s="77"/>
      <c r="E243" s="76"/>
      <c r="F243" s="78">
        <f>SUM(F165:F242)</f>
        <v>364024.15000000008</v>
      </c>
      <c r="G243" s="79"/>
      <c r="H243" s="75" t="s">
        <v>45</v>
      </c>
      <c r="I243" s="76"/>
      <c r="J243" s="78">
        <f>SUM(J165:J242)</f>
        <v>428807.84000000008</v>
      </c>
      <c r="K243" s="44"/>
      <c r="L243" s="44"/>
      <c r="M243" s="44"/>
      <c r="N243" s="44"/>
      <c r="O243" s="44"/>
      <c r="P243" s="44" t="s">
        <v>44</v>
      </c>
      <c r="Q243" s="44"/>
      <c r="R243" s="44"/>
      <c r="S243" s="44"/>
      <c r="T243" s="44"/>
      <c r="U243" s="44"/>
      <c r="V243" s="44"/>
      <c r="W243" s="44"/>
      <c r="X243" s="44"/>
      <c r="Y243" s="44"/>
    </row>
    <row r="244" spans="1:25" s="41" customFormat="1">
      <c r="A244" s="80" t="s">
        <v>30</v>
      </c>
      <c r="B244" s="133"/>
      <c r="C244" s="82"/>
      <c r="D244" s="82"/>
      <c r="E244" s="81"/>
      <c r="F244" s="83">
        <f>SUMIF(P165:P242,"pr",F165:F242)</f>
        <v>210883.59</v>
      </c>
      <c r="G244" s="84"/>
      <c r="H244" s="80" t="s">
        <v>30</v>
      </c>
      <c r="I244" s="81"/>
      <c r="J244" s="85">
        <f>SUMIF(P165:P242,"pr",J165:J242)</f>
        <v>260100.11000000002</v>
      </c>
      <c r="K244" s="44"/>
      <c r="L244" s="44"/>
      <c r="M244" s="44"/>
      <c r="N244" s="44"/>
      <c r="O244" s="44"/>
      <c r="P244" s="44" t="s">
        <v>46</v>
      </c>
      <c r="Q244" s="44"/>
      <c r="R244" s="44"/>
      <c r="S244" s="44"/>
      <c r="T244" s="44"/>
      <c r="U244" s="44"/>
      <c r="V244" s="44"/>
      <c r="W244" s="44"/>
      <c r="X244" s="44"/>
      <c r="Y244" s="44"/>
    </row>
    <row r="245" spans="1:25" s="41" customFormat="1">
      <c r="A245" s="80" t="s">
        <v>32</v>
      </c>
      <c r="B245" s="133"/>
      <c r="C245" s="82"/>
      <c r="D245" s="82"/>
      <c r="E245" s="81"/>
      <c r="F245" s="83">
        <f>SUMIF(P165:P242,"mat",F165:F242)+SUMIF(P165:P242,"meh",F165:F242)</f>
        <v>153140.56000000003</v>
      </c>
      <c r="G245" s="84"/>
      <c r="H245" s="80" t="s">
        <v>32</v>
      </c>
      <c r="I245" s="81"/>
      <c r="J245" s="85">
        <f>SUMIF(P165:P242,"mat",J165:J242)+SUMIF(P165:P242,"meh",J165:J242)</f>
        <v>168707.73</v>
      </c>
      <c r="K245" s="44"/>
      <c r="L245" s="44"/>
      <c r="M245" s="44"/>
      <c r="N245" s="44"/>
      <c r="O245" s="44"/>
      <c r="P245" s="44" t="s">
        <v>47</v>
      </c>
      <c r="Q245" s="44"/>
      <c r="R245" s="44"/>
      <c r="S245" s="44"/>
      <c r="T245" s="44"/>
      <c r="U245" s="44"/>
      <c r="V245" s="44"/>
      <c r="W245" s="44"/>
      <c r="X245" s="44"/>
      <c r="Y245" s="44"/>
    </row>
    <row r="246" spans="1:25" s="41" customFormat="1">
      <c r="A246" s="47"/>
      <c r="B246" s="134"/>
      <c r="C246" s="64"/>
      <c r="D246" s="64"/>
      <c r="E246" s="47"/>
      <c r="F246" s="47"/>
      <c r="G246" s="63"/>
      <c r="H246" s="47"/>
      <c r="I246" s="47"/>
      <c r="J246" s="65"/>
      <c r="K246" s="44"/>
      <c r="L246" s="44"/>
      <c r="M246" s="44"/>
      <c r="N246" s="44"/>
      <c r="O246" s="44"/>
      <c r="P246" s="44" t="s">
        <v>26</v>
      </c>
      <c r="Q246" s="44"/>
      <c r="R246" s="44"/>
      <c r="S246" s="44"/>
      <c r="T246" s="44"/>
      <c r="U246" s="44"/>
      <c r="V246" s="44"/>
      <c r="W246" s="44"/>
      <c r="X246" s="44"/>
      <c r="Y246" s="44"/>
    </row>
    <row r="247" spans="1:25" s="41" customFormat="1">
      <c r="A247" s="66">
        <v>5</v>
      </c>
      <c r="B247" s="135" t="s">
        <v>441</v>
      </c>
      <c r="C247" s="68"/>
      <c r="D247" s="68"/>
      <c r="E247" s="69"/>
      <c r="F247" s="70"/>
      <c r="G247" s="71"/>
      <c r="H247" s="69"/>
      <c r="I247" s="69"/>
      <c r="J247" s="70"/>
      <c r="K247" s="44"/>
      <c r="L247" s="44"/>
      <c r="M247" s="44"/>
      <c r="N247" s="44"/>
      <c r="O247" s="44"/>
      <c r="P247" s="44" t="s">
        <v>41</v>
      </c>
      <c r="Q247" s="44"/>
      <c r="R247" s="44"/>
      <c r="S247" s="44"/>
      <c r="T247" s="44"/>
      <c r="U247" s="44"/>
      <c r="V247" s="44"/>
      <c r="W247" s="44"/>
      <c r="X247" s="44"/>
      <c r="Y247" s="44"/>
    </row>
    <row r="248" spans="1:25" s="41" customFormat="1" hidden="1">
      <c r="A248" s="72"/>
      <c r="B248" s="136"/>
      <c r="C248" s="74"/>
      <c r="D248" s="74"/>
      <c r="E248" s="73"/>
      <c r="F248" s="65"/>
      <c r="G248" s="63"/>
      <c r="H248" s="47"/>
      <c r="I248" s="47"/>
      <c r="J248" s="65"/>
      <c r="K248" s="44"/>
      <c r="L248" s="44"/>
      <c r="M248" s="44"/>
      <c r="N248" s="44"/>
      <c r="O248" s="44"/>
      <c r="P248" s="44" t="s">
        <v>42</v>
      </c>
      <c r="Q248" s="44"/>
      <c r="R248" s="44"/>
      <c r="S248" s="44"/>
      <c r="T248" s="44"/>
      <c r="U248" s="44"/>
      <c r="V248" s="44"/>
      <c r="W248" s="44"/>
      <c r="X248" s="44"/>
      <c r="Y248" s="44"/>
    </row>
    <row r="249" spans="1:25" s="41" customFormat="1">
      <c r="A249" s="114" t="s">
        <v>51</v>
      </c>
      <c r="B249" s="115" t="s">
        <v>442</v>
      </c>
      <c r="C249" s="138" t="s">
        <v>260</v>
      </c>
      <c r="D249" s="116">
        <v>50</v>
      </c>
      <c r="E249" s="116">
        <v>200</v>
      </c>
      <c r="F249" s="117">
        <f t="shared" ref="F249:F280" si="31">ROUND(E249*ROUND(D249,2),2)</f>
        <v>10000</v>
      </c>
      <c r="G249" s="120" t="s">
        <v>48</v>
      </c>
      <c r="H249" s="119">
        <f>KoeffForPrice</f>
        <v>1.4554</v>
      </c>
      <c r="I249" s="118">
        <f t="shared" ref="I249:I280" si="32">ROUND(E249*H249/1.18,2)</f>
        <v>246.68</v>
      </c>
      <c r="J249" s="117">
        <f t="shared" ref="J249:J280" si="33">ROUND(I249*ROUND(D249,2),2)</f>
        <v>12334</v>
      </c>
      <c r="K249" s="44"/>
      <c r="L249" s="44"/>
      <c r="M249" s="44"/>
      <c r="N249" s="44"/>
      <c r="O249" s="44"/>
      <c r="P249" s="44" t="s">
        <v>49</v>
      </c>
      <c r="Q249" s="44"/>
      <c r="R249" s="44"/>
      <c r="S249" s="44"/>
      <c r="T249" s="44"/>
      <c r="U249" s="44"/>
      <c r="V249" s="44"/>
      <c r="W249" s="44"/>
      <c r="X249" s="44"/>
      <c r="Y249" s="44"/>
    </row>
    <row r="250" spans="1:25" s="41" customFormat="1">
      <c r="A250" s="121" t="s">
        <v>52</v>
      </c>
      <c r="B250" s="122" t="s">
        <v>443</v>
      </c>
      <c r="C250" s="139" t="s">
        <v>260</v>
      </c>
      <c r="D250" s="116">
        <v>50</v>
      </c>
      <c r="E250" s="116">
        <v>650</v>
      </c>
      <c r="F250" s="124">
        <f t="shared" si="31"/>
        <v>32500</v>
      </c>
      <c r="G250" s="120" t="s">
        <v>48</v>
      </c>
      <c r="H250" s="119">
        <f t="shared" ref="H250:H256" si="34">KoeffForMaterial</f>
        <v>1.3</v>
      </c>
      <c r="I250" s="123">
        <f t="shared" si="32"/>
        <v>716.1</v>
      </c>
      <c r="J250" s="124">
        <f t="shared" si="33"/>
        <v>35805</v>
      </c>
      <c r="K250" s="44"/>
      <c r="L250" s="44"/>
      <c r="M250" s="44"/>
      <c r="N250" s="44"/>
      <c r="O250" s="44"/>
      <c r="P250" s="44" t="s">
        <v>50</v>
      </c>
      <c r="Q250" s="44"/>
      <c r="R250" s="44"/>
      <c r="S250" s="44"/>
      <c r="T250" s="44"/>
      <c r="U250" s="44"/>
      <c r="V250" s="44"/>
      <c r="W250" s="44"/>
      <c r="X250" s="44"/>
      <c r="Y250" s="44"/>
    </row>
    <row r="251" spans="1:25" s="41" customFormat="1">
      <c r="A251" s="121" t="s">
        <v>53</v>
      </c>
      <c r="B251" s="122" t="s">
        <v>79</v>
      </c>
      <c r="C251" s="139" t="s">
        <v>80</v>
      </c>
      <c r="D251" s="116">
        <v>10</v>
      </c>
      <c r="E251" s="116">
        <v>7.85</v>
      </c>
      <c r="F251" s="124">
        <f t="shared" si="31"/>
        <v>78.5</v>
      </c>
      <c r="G251" s="120" t="s">
        <v>48</v>
      </c>
      <c r="H251" s="119">
        <f t="shared" si="34"/>
        <v>1.3</v>
      </c>
      <c r="I251" s="123">
        <f t="shared" si="32"/>
        <v>8.65</v>
      </c>
      <c r="J251" s="124">
        <f t="shared" si="33"/>
        <v>86.5</v>
      </c>
      <c r="K251" s="44"/>
      <c r="L251" s="44"/>
      <c r="M251" s="44"/>
      <c r="N251" s="44"/>
      <c r="O251" s="44"/>
      <c r="P251" s="44" t="s">
        <v>50</v>
      </c>
      <c r="Q251" s="44"/>
      <c r="R251" s="44"/>
      <c r="S251" s="44"/>
      <c r="T251" s="44"/>
      <c r="U251" s="44"/>
      <c r="V251" s="44"/>
      <c r="W251" s="44"/>
      <c r="X251" s="44"/>
      <c r="Y251" s="44"/>
    </row>
    <row r="252" spans="1:25" s="41" customFormat="1">
      <c r="A252" s="121" t="s">
        <v>54</v>
      </c>
      <c r="B252" s="122" t="s">
        <v>81</v>
      </c>
      <c r="C252" s="139" t="s">
        <v>76</v>
      </c>
      <c r="D252" s="116">
        <v>10</v>
      </c>
      <c r="E252" s="116">
        <v>19.82</v>
      </c>
      <c r="F252" s="124">
        <f t="shared" si="31"/>
        <v>198.2</v>
      </c>
      <c r="G252" s="120" t="s">
        <v>48</v>
      </c>
      <c r="H252" s="119">
        <f t="shared" si="34"/>
        <v>1.3</v>
      </c>
      <c r="I252" s="123">
        <f t="shared" si="32"/>
        <v>21.84</v>
      </c>
      <c r="J252" s="124">
        <f t="shared" si="33"/>
        <v>218.4</v>
      </c>
      <c r="K252" s="44"/>
      <c r="L252" s="44"/>
      <c r="M252" s="44"/>
      <c r="N252" s="44"/>
      <c r="O252" s="44"/>
      <c r="P252" s="44" t="s">
        <v>50</v>
      </c>
      <c r="Q252" s="44"/>
      <c r="R252" s="44"/>
      <c r="S252" s="44"/>
      <c r="T252" s="44"/>
      <c r="U252" s="44"/>
      <c r="V252" s="44"/>
      <c r="W252" s="44"/>
      <c r="X252" s="44"/>
      <c r="Y252" s="44"/>
    </row>
    <row r="253" spans="1:25" s="41" customFormat="1">
      <c r="A253" s="121" t="s">
        <v>201</v>
      </c>
      <c r="B253" s="122" t="s">
        <v>82</v>
      </c>
      <c r="C253" s="139" t="s">
        <v>80</v>
      </c>
      <c r="D253" s="116">
        <v>10</v>
      </c>
      <c r="E253" s="116">
        <v>0.68</v>
      </c>
      <c r="F253" s="124">
        <f t="shared" si="31"/>
        <v>6.8</v>
      </c>
      <c r="G253" s="120" t="s">
        <v>48</v>
      </c>
      <c r="H253" s="119">
        <f t="shared" si="34"/>
        <v>1.3</v>
      </c>
      <c r="I253" s="123">
        <f t="shared" si="32"/>
        <v>0.75</v>
      </c>
      <c r="J253" s="124">
        <f t="shared" si="33"/>
        <v>7.5</v>
      </c>
      <c r="K253" s="44"/>
      <c r="L253" s="44"/>
      <c r="M253" s="44"/>
      <c r="N253" s="44"/>
      <c r="O253" s="44"/>
      <c r="P253" s="44" t="s">
        <v>50</v>
      </c>
      <c r="Q253" s="44"/>
      <c r="R253" s="44"/>
      <c r="S253" s="44"/>
      <c r="T253" s="44"/>
      <c r="U253" s="44"/>
      <c r="V253" s="44"/>
      <c r="W253" s="44"/>
      <c r="X253" s="44"/>
      <c r="Y253" s="44"/>
    </row>
    <row r="254" spans="1:25" s="41" customFormat="1">
      <c r="A254" s="121" t="s">
        <v>202</v>
      </c>
      <c r="B254" s="122" t="s">
        <v>444</v>
      </c>
      <c r="C254" s="139" t="s">
        <v>80</v>
      </c>
      <c r="D254" s="116">
        <v>10</v>
      </c>
      <c r="E254" s="116">
        <v>0.67</v>
      </c>
      <c r="F254" s="124">
        <f t="shared" si="31"/>
        <v>6.7</v>
      </c>
      <c r="G254" s="120" t="s">
        <v>48</v>
      </c>
      <c r="H254" s="119">
        <f t="shared" si="34"/>
        <v>1.3</v>
      </c>
      <c r="I254" s="123">
        <f t="shared" si="32"/>
        <v>0.74</v>
      </c>
      <c r="J254" s="124">
        <f t="shared" si="33"/>
        <v>7.4</v>
      </c>
      <c r="K254" s="44"/>
      <c r="L254" s="44"/>
      <c r="M254" s="44"/>
      <c r="N254" s="44"/>
      <c r="O254" s="44"/>
      <c r="P254" s="44" t="s">
        <v>50</v>
      </c>
      <c r="Q254" s="44"/>
      <c r="R254" s="44"/>
      <c r="S254" s="44"/>
      <c r="T254" s="44"/>
      <c r="U254" s="44"/>
      <c r="V254" s="44"/>
      <c r="W254" s="44"/>
      <c r="X254" s="44"/>
      <c r="Y254" s="44"/>
    </row>
    <row r="255" spans="1:25" s="41" customFormat="1">
      <c r="A255" s="121" t="s">
        <v>203</v>
      </c>
      <c r="B255" s="122" t="s">
        <v>621</v>
      </c>
      <c r="C255" s="139" t="s">
        <v>80</v>
      </c>
      <c r="D255" s="116">
        <v>25</v>
      </c>
      <c r="E255" s="116">
        <v>67</v>
      </c>
      <c r="F255" s="124">
        <f t="shared" si="31"/>
        <v>1675</v>
      </c>
      <c r="G255" s="120" t="s">
        <v>48</v>
      </c>
      <c r="H255" s="119">
        <f t="shared" si="34"/>
        <v>1.3</v>
      </c>
      <c r="I255" s="123">
        <f t="shared" si="32"/>
        <v>73.81</v>
      </c>
      <c r="J255" s="124">
        <f t="shared" si="33"/>
        <v>1845.25</v>
      </c>
      <c r="K255" s="44"/>
      <c r="L255" s="44"/>
      <c r="M255" s="44"/>
      <c r="N255" s="44"/>
      <c r="O255" s="44"/>
      <c r="P255" s="44" t="s">
        <v>50</v>
      </c>
      <c r="Q255" s="44"/>
      <c r="R255" s="44"/>
      <c r="S255" s="44"/>
      <c r="T255" s="44"/>
      <c r="U255" s="44"/>
      <c r="V255" s="44"/>
      <c r="W255" s="44"/>
      <c r="X255" s="44"/>
      <c r="Y255" s="44"/>
    </row>
    <row r="256" spans="1:25" s="41" customFormat="1">
      <c r="A256" s="121" t="s">
        <v>204</v>
      </c>
      <c r="B256" s="122" t="s">
        <v>445</v>
      </c>
      <c r="C256" s="139" t="s">
        <v>80</v>
      </c>
      <c r="D256" s="116">
        <v>10</v>
      </c>
      <c r="E256" s="116">
        <v>290</v>
      </c>
      <c r="F256" s="124">
        <f t="shared" si="31"/>
        <v>2900</v>
      </c>
      <c r="G256" s="120" t="s">
        <v>48</v>
      </c>
      <c r="H256" s="119">
        <f t="shared" si="34"/>
        <v>1.3</v>
      </c>
      <c r="I256" s="123">
        <f t="shared" si="32"/>
        <v>319.49</v>
      </c>
      <c r="J256" s="124">
        <f t="shared" si="33"/>
        <v>3194.9</v>
      </c>
      <c r="K256" s="44"/>
      <c r="L256" s="44"/>
      <c r="M256" s="44"/>
      <c r="N256" s="44"/>
      <c r="O256" s="44"/>
      <c r="P256" s="44" t="s">
        <v>50</v>
      </c>
      <c r="Q256" s="44"/>
      <c r="R256" s="44"/>
      <c r="S256" s="44"/>
      <c r="T256" s="44"/>
      <c r="U256" s="44"/>
      <c r="V256" s="44"/>
      <c r="W256" s="44"/>
      <c r="X256" s="44"/>
      <c r="Y256" s="44"/>
    </row>
    <row r="257" spans="1:25" s="41" customFormat="1">
      <c r="A257" s="114" t="s">
        <v>55</v>
      </c>
      <c r="B257" s="115" t="s">
        <v>502</v>
      </c>
      <c r="C257" s="138" t="s">
        <v>372</v>
      </c>
      <c r="D257" s="116">
        <v>3</v>
      </c>
      <c r="E257" s="116">
        <v>2000</v>
      </c>
      <c r="F257" s="117">
        <f t="shared" si="31"/>
        <v>6000</v>
      </c>
      <c r="G257" s="120" t="s">
        <v>48</v>
      </c>
      <c r="H257" s="119">
        <f>KoeffForPrice</f>
        <v>1.4554</v>
      </c>
      <c r="I257" s="118">
        <f t="shared" si="32"/>
        <v>2466.7800000000002</v>
      </c>
      <c r="J257" s="117">
        <f t="shared" si="33"/>
        <v>7400.34</v>
      </c>
      <c r="K257" s="44"/>
      <c r="L257" s="44"/>
      <c r="M257" s="44"/>
      <c r="N257" s="44"/>
      <c r="O257" s="44"/>
      <c r="P257" s="44" t="s">
        <v>49</v>
      </c>
      <c r="Q257" s="44"/>
      <c r="R257" s="44"/>
      <c r="S257" s="44"/>
      <c r="T257" s="44"/>
      <c r="U257" s="44"/>
      <c r="V257" s="44"/>
      <c r="W257" s="44"/>
      <c r="X257" s="44"/>
      <c r="Y257" s="44"/>
    </row>
    <row r="258" spans="1:25" s="41" customFormat="1">
      <c r="A258" s="121" t="s">
        <v>56</v>
      </c>
      <c r="B258" s="122" t="s">
        <v>503</v>
      </c>
      <c r="C258" s="139" t="s">
        <v>80</v>
      </c>
      <c r="D258" s="116">
        <v>3</v>
      </c>
      <c r="E258" s="116">
        <v>12060</v>
      </c>
      <c r="F258" s="124">
        <f t="shared" si="31"/>
        <v>36180</v>
      </c>
      <c r="G258" s="120" t="s">
        <v>48</v>
      </c>
      <c r="H258" s="119">
        <f>KoeffForMaterial</f>
        <v>1.3</v>
      </c>
      <c r="I258" s="123">
        <f t="shared" si="32"/>
        <v>13286.44</v>
      </c>
      <c r="J258" s="124">
        <f t="shared" si="33"/>
        <v>39859.32</v>
      </c>
      <c r="K258" s="44"/>
      <c r="L258" s="44"/>
      <c r="M258" s="44"/>
      <c r="N258" s="44"/>
      <c r="O258" s="44"/>
      <c r="P258" s="44" t="s">
        <v>50</v>
      </c>
      <c r="Q258" s="44"/>
      <c r="R258" s="44"/>
      <c r="S258" s="44"/>
      <c r="T258" s="44"/>
      <c r="U258" s="44"/>
      <c r="V258" s="44"/>
      <c r="W258" s="44"/>
      <c r="X258" s="44"/>
      <c r="Y258" s="44"/>
    </row>
    <row r="259" spans="1:25" s="41" customFormat="1">
      <c r="A259" s="121" t="s">
        <v>57</v>
      </c>
      <c r="B259" s="122" t="s">
        <v>452</v>
      </c>
      <c r="C259" s="139" t="s">
        <v>80</v>
      </c>
      <c r="D259" s="116">
        <v>6</v>
      </c>
      <c r="E259" s="116">
        <v>488</v>
      </c>
      <c r="F259" s="124">
        <f t="shared" si="31"/>
        <v>2928</v>
      </c>
      <c r="G259" s="120" t="s">
        <v>48</v>
      </c>
      <c r="H259" s="119">
        <f>KoeffForMaterial</f>
        <v>1.3</v>
      </c>
      <c r="I259" s="123">
        <f t="shared" si="32"/>
        <v>537.63</v>
      </c>
      <c r="J259" s="124">
        <f t="shared" si="33"/>
        <v>3225.78</v>
      </c>
      <c r="K259" s="44"/>
      <c r="L259" s="44"/>
      <c r="M259" s="44"/>
      <c r="N259" s="44"/>
      <c r="O259" s="44"/>
      <c r="P259" s="44" t="s">
        <v>50</v>
      </c>
      <c r="Q259" s="44"/>
      <c r="R259" s="44"/>
      <c r="S259" s="44"/>
      <c r="T259" s="44"/>
      <c r="U259" s="44"/>
      <c r="V259" s="44"/>
      <c r="W259" s="44"/>
      <c r="X259" s="44"/>
      <c r="Y259" s="44"/>
    </row>
    <row r="260" spans="1:25" s="41" customFormat="1">
      <c r="A260" s="121" t="s">
        <v>58</v>
      </c>
      <c r="B260" s="122" t="s">
        <v>453</v>
      </c>
      <c r="C260" s="139" t="s">
        <v>80</v>
      </c>
      <c r="D260" s="116">
        <v>3</v>
      </c>
      <c r="E260" s="116">
        <v>4728</v>
      </c>
      <c r="F260" s="124">
        <f t="shared" si="31"/>
        <v>14184</v>
      </c>
      <c r="G260" s="120" t="s">
        <v>48</v>
      </c>
      <c r="H260" s="119">
        <f>KoeffForMaterial</f>
        <v>1.3</v>
      </c>
      <c r="I260" s="123">
        <f t="shared" si="32"/>
        <v>5208.8100000000004</v>
      </c>
      <c r="J260" s="124">
        <f t="shared" si="33"/>
        <v>15626.43</v>
      </c>
      <c r="K260" s="44"/>
      <c r="L260" s="44"/>
      <c r="M260" s="44"/>
      <c r="N260" s="44"/>
      <c r="O260" s="44"/>
      <c r="P260" s="44" t="s">
        <v>50</v>
      </c>
      <c r="Q260" s="44"/>
      <c r="R260" s="44"/>
      <c r="S260" s="44"/>
      <c r="T260" s="44"/>
      <c r="U260" s="44"/>
      <c r="V260" s="44"/>
      <c r="W260" s="44"/>
      <c r="X260" s="44"/>
      <c r="Y260" s="44"/>
    </row>
    <row r="261" spans="1:25" s="41" customFormat="1">
      <c r="A261" s="121" t="s">
        <v>525</v>
      </c>
      <c r="B261" s="122" t="s">
        <v>582</v>
      </c>
      <c r="C261" s="139" t="s">
        <v>80</v>
      </c>
      <c r="D261" s="116">
        <v>3</v>
      </c>
      <c r="E261" s="116">
        <v>2420</v>
      </c>
      <c r="F261" s="124">
        <f t="shared" si="31"/>
        <v>7260</v>
      </c>
      <c r="G261" s="120" t="s">
        <v>48</v>
      </c>
      <c r="H261" s="119">
        <f>KoeffForMaterial</f>
        <v>1.3</v>
      </c>
      <c r="I261" s="123">
        <f t="shared" si="32"/>
        <v>2666.1</v>
      </c>
      <c r="J261" s="124">
        <f t="shared" si="33"/>
        <v>7998.3</v>
      </c>
      <c r="K261" s="44"/>
      <c r="L261" s="44"/>
      <c r="M261" s="44"/>
      <c r="N261" s="44"/>
      <c r="O261" s="44"/>
      <c r="P261" s="44" t="s">
        <v>50</v>
      </c>
      <c r="Q261" s="44"/>
      <c r="R261" s="44"/>
      <c r="S261" s="44"/>
      <c r="T261" s="44"/>
      <c r="U261" s="44"/>
      <c r="V261" s="44"/>
      <c r="W261" s="44"/>
      <c r="X261" s="44"/>
      <c r="Y261" s="44"/>
    </row>
    <row r="262" spans="1:25" s="41" customFormat="1">
      <c r="A262" s="114" t="s">
        <v>59</v>
      </c>
      <c r="B262" s="115" t="s">
        <v>454</v>
      </c>
      <c r="C262" s="138" t="s">
        <v>80</v>
      </c>
      <c r="D262" s="116">
        <v>2</v>
      </c>
      <c r="E262" s="116">
        <v>1500</v>
      </c>
      <c r="F262" s="117">
        <f t="shared" si="31"/>
        <v>3000</v>
      </c>
      <c r="G262" s="120" t="s">
        <v>48</v>
      </c>
      <c r="H262" s="119">
        <f>KoeffForPrice</f>
        <v>1.4554</v>
      </c>
      <c r="I262" s="118">
        <f t="shared" si="32"/>
        <v>1850.08</v>
      </c>
      <c r="J262" s="117">
        <f t="shared" si="33"/>
        <v>3700.16</v>
      </c>
      <c r="K262" s="44"/>
      <c r="L262" s="44"/>
      <c r="M262" s="44"/>
      <c r="N262" s="44"/>
      <c r="O262" s="44"/>
      <c r="P262" s="44" t="s">
        <v>49</v>
      </c>
      <c r="Q262" s="44"/>
      <c r="R262" s="44"/>
      <c r="S262" s="44"/>
      <c r="T262" s="44"/>
      <c r="U262" s="44"/>
      <c r="V262" s="44"/>
      <c r="W262" s="44"/>
      <c r="X262" s="44"/>
      <c r="Y262" s="44"/>
    </row>
    <row r="263" spans="1:25" s="41" customFormat="1">
      <c r="A263" s="121" t="s">
        <v>60</v>
      </c>
      <c r="B263" s="122" t="s">
        <v>455</v>
      </c>
      <c r="C263" s="139" t="s">
        <v>80</v>
      </c>
      <c r="D263" s="116">
        <v>2</v>
      </c>
      <c r="E263" s="116">
        <v>6770</v>
      </c>
      <c r="F263" s="124">
        <f t="shared" si="31"/>
        <v>13540</v>
      </c>
      <c r="G263" s="120" t="s">
        <v>48</v>
      </c>
      <c r="H263" s="119">
        <f>KoeffForMaterial</f>
        <v>1.3</v>
      </c>
      <c r="I263" s="123">
        <f t="shared" si="32"/>
        <v>7458.47</v>
      </c>
      <c r="J263" s="124">
        <f t="shared" si="33"/>
        <v>14916.94</v>
      </c>
      <c r="K263" s="44"/>
      <c r="L263" s="44"/>
      <c r="M263" s="44"/>
      <c r="N263" s="44"/>
      <c r="O263" s="44"/>
      <c r="P263" s="44" t="s">
        <v>50</v>
      </c>
      <c r="Q263" s="44"/>
      <c r="R263" s="44"/>
      <c r="S263" s="44"/>
      <c r="T263" s="44"/>
      <c r="U263" s="44"/>
      <c r="V263" s="44"/>
      <c r="W263" s="44"/>
      <c r="X263" s="44"/>
      <c r="Y263" s="44"/>
    </row>
    <row r="264" spans="1:25" s="41" customFormat="1">
      <c r="A264" s="114" t="s">
        <v>94</v>
      </c>
      <c r="B264" s="115" t="s">
        <v>654</v>
      </c>
      <c r="C264" s="138" t="s">
        <v>80</v>
      </c>
      <c r="D264" s="116">
        <v>3</v>
      </c>
      <c r="E264" s="116">
        <v>6000</v>
      </c>
      <c r="F264" s="117">
        <f t="shared" si="31"/>
        <v>18000</v>
      </c>
      <c r="G264" s="120" t="s">
        <v>48</v>
      </c>
      <c r="H264" s="119">
        <f>KoeffForPrice</f>
        <v>1.4554</v>
      </c>
      <c r="I264" s="118">
        <f t="shared" si="32"/>
        <v>7400.34</v>
      </c>
      <c r="J264" s="117">
        <f t="shared" si="33"/>
        <v>22201.02</v>
      </c>
      <c r="K264" s="44"/>
      <c r="L264" s="44"/>
      <c r="M264" s="44"/>
      <c r="N264" s="44"/>
      <c r="O264" s="44"/>
      <c r="P264" s="44" t="s">
        <v>49</v>
      </c>
      <c r="Q264" s="44"/>
      <c r="R264" s="44"/>
      <c r="S264" s="44"/>
      <c r="T264" s="44"/>
      <c r="U264" s="44"/>
      <c r="V264" s="44"/>
      <c r="W264" s="44"/>
      <c r="X264" s="44"/>
      <c r="Y264" s="44"/>
    </row>
    <row r="265" spans="1:25" s="41" customFormat="1">
      <c r="A265" s="121" t="s">
        <v>95</v>
      </c>
      <c r="B265" s="122" t="s">
        <v>623</v>
      </c>
      <c r="C265" s="139" t="s">
        <v>76</v>
      </c>
      <c r="D265" s="116">
        <v>30</v>
      </c>
      <c r="E265" s="116">
        <v>280</v>
      </c>
      <c r="F265" s="124">
        <f t="shared" si="31"/>
        <v>8400</v>
      </c>
      <c r="G265" s="120" t="s">
        <v>48</v>
      </c>
      <c r="H265" s="119">
        <f>KoeffForMaterial</f>
        <v>1.3</v>
      </c>
      <c r="I265" s="123">
        <f t="shared" si="32"/>
        <v>308.47000000000003</v>
      </c>
      <c r="J265" s="124">
        <f t="shared" si="33"/>
        <v>9254.1</v>
      </c>
      <c r="K265" s="44"/>
      <c r="L265" s="44"/>
      <c r="M265" s="44"/>
      <c r="N265" s="44"/>
      <c r="O265" s="44"/>
      <c r="P265" s="44" t="s">
        <v>50</v>
      </c>
      <c r="Q265" s="44"/>
      <c r="R265" s="44"/>
      <c r="S265" s="44"/>
      <c r="T265" s="44"/>
      <c r="U265" s="44"/>
      <c r="V265" s="44"/>
      <c r="W265" s="44"/>
      <c r="X265" s="44"/>
      <c r="Y265" s="44"/>
    </row>
    <row r="266" spans="1:25" s="41" customFormat="1">
      <c r="A266" s="121" t="s">
        <v>96</v>
      </c>
      <c r="B266" s="122" t="s">
        <v>624</v>
      </c>
      <c r="C266" s="139" t="s">
        <v>451</v>
      </c>
      <c r="D266" s="116">
        <v>1</v>
      </c>
      <c r="E266" s="116">
        <v>900</v>
      </c>
      <c r="F266" s="124">
        <f t="shared" si="31"/>
        <v>900</v>
      </c>
      <c r="G266" s="120" t="s">
        <v>48</v>
      </c>
      <c r="H266" s="119">
        <f>KoeffForMaterial</f>
        <v>1.3</v>
      </c>
      <c r="I266" s="123">
        <f t="shared" si="32"/>
        <v>991.53</v>
      </c>
      <c r="J266" s="124">
        <f t="shared" si="33"/>
        <v>991.53</v>
      </c>
      <c r="K266" s="44"/>
      <c r="L266" s="44"/>
      <c r="M266" s="44"/>
      <c r="N266" s="44"/>
      <c r="O266" s="44"/>
      <c r="P266" s="44" t="s">
        <v>50</v>
      </c>
      <c r="Q266" s="44"/>
      <c r="R266" s="44"/>
      <c r="S266" s="44"/>
      <c r="T266" s="44"/>
      <c r="U266" s="44"/>
      <c r="V266" s="44"/>
      <c r="W266" s="44"/>
      <c r="X266" s="44"/>
      <c r="Y266" s="44"/>
    </row>
    <row r="267" spans="1:25" s="41" customFormat="1">
      <c r="A267" s="121" t="s">
        <v>97</v>
      </c>
      <c r="B267" s="122" t="s">
        <v>625</v>
      </c>
      <c r="C267" s="139" t="s">
        <v>211</v>
      </c>
      <c r="D267" s="116">
        <v>24</v>
      </c>
      <c r="E267" s="116">
        <v>12.8</v>
      </c>
      <c r="F267" s="124">
        <f t="shared" si="31"/>
        <v>307.2</v>
      </c>
      <c r="G267" s="120" t="s">
        <v>48</v>
      </c>
      <c r="H267" s="119">
        <f>KoeffForMaterial</f>
        <v>1.3</v>
      </c>
      <c r="I267" s="123">
        <f t="shared" si="32"/>
        <v>14.1</v>
      </c>
      <c r="J267" s="124">
        <f t="shared" si="33"/>
        <v>338.4</v>
      </c>
      <c r="K267" s="44"/>
      <c r="L267" s="44"/>
      <c r="M267" s="44"/>
      <c r="N267" s="44"/>
      <c r="O267" s="44"/>
      <c r="P267" s="44" t="s">
        <v>50</v>
      </c>
      <c r="Q267" s="44"/>
      <c r="R267" s="44"/>
      <c r="S267" s="44"/>
      <c r="T267" s="44"/>
      <c r="U267" s="44"/>
      <c r="V267" s="44"/>
      <c r="W267" s="44"/>
      <c r="X267" s="44"/>
      <c r="Y267" s="44"/>
    </row>
    <row r="268" spans="1:25" s="41" customFormat="1">
      <c r="A268" s="114" t="s">
        <v>104</v>
      </c>
      <c r="B268" s="115" t="s">
        <v>456</v>
      </c>
      <c r="C268" s="138" t="s">
        <v>80</v>
      </c>
      <c r="D268" s="116">
        <v>3</v>
      </c>
      <c r="E268" s="116">
        <v>1500</v>
      </c>
      <c r="F268" s="117">
        <f t="shared" si="31"/>
        <v>4500</v>
      </c>
      <c r="G268" s="120" t="s">
        <v>48</v>
      </c>
      <c r="H268" s="119">
        <f>KoeffForPrice</f>
        <v>1.4554</v>
      </c>
      <c r="I268" s="118">
        <f t="shared" si="32"/>
        <v>1850.08</v>
      </c>
      <c r="J268" s="117">
        <f t="shared" si="33"/>
        <v>5550.24</v>
      </c>
      <c r="K268" s="44"/>
      <c r="L268" s="44"/>
      <c r="M268" s="44"/>
      <c r="N268" s="44"/>
      <c r="O268" s="44"/>
      <c r="P268" s="44" t="s">
        <v>49</v>
      </c>
      <c r="Q268" s="44"/>
      <c r="R268" s="44"/>
      <c r="S268" s="44"/>
      <c r="T268" s="44"/>
      <c r="U268" s="44"/>
      <c r="V268" s="44"/>
      <c r="W268" s="44"/>
      <c r="X268" s="44"/>
      <c r="Y268" s="44"/>
    </row>
    <row r="269" spans="1:25" s="41" customFormat="1">
      <c r="A269" s="121" t="s">
        <v>105</v>
      </c>
      <c r="B269" s="122" t="s">
        <v>511</v>
      </c>
      <c r="C269" s="139" t="s">
        <v>80</v>
      </c>
      <c r="D269" s="116">
        <v>3</v>
      </c>
      <c r="E269" s="116">
        <v>2150</v>
      </c>
      <c r="F269" s="124">
        <f t="shared" si="31"/>
        <v>6450</v>
      </c>
      <c r="G269" s="120" t="s">
        <v>48</v>
      </c>
      <c r="H269" s="119">
        <f>KoeffForMaterial</f>
        <v>1.3</v>
      </c>
      <c r="I269" s="123">
        <f t="shared" si="32"/>
        <v>2368.64</v>
      </c>
      <c r="J269" s="124">
        <f t="shared" si="33"/>
        <v>7105.92</v>
      </c>
      <c r="K269" s="44"/>
      <c r="L269" s="44"/>
      <c r="M269" s="44"/>
      <c r="N269" s="44"/>
      <c r="O269" s="44"/>
      <c r="P269" s="44" t="s">
        <v>50</v>
      </c>
      <c r="Q269" s="44"/>
      <c r="R269" s="44"/>
      <c r="S269" s="44"/>
      <c r="T269" s="44"/>
      <c r="U269" s="44"/>
      <c r="V269" s="44"/>
      <c r="W269" s="44"/>
      <c r="X269" s="44"/>
      <c r="Y269" s="44"/>
    </row>
    <row r="270" spans="1:25" s="41" customFormat="1">
      <c r="A270" s="114" t="s">
        <v>114</v>
      </c>
      <c r="B270" s="115" t="s">
        <v>446</v>
      </c>
      <c r="C270" s="138" t="s">
        <v>260</v>
      </c>
      <c r="D270" s="116">
        <v>15</v>
      </c>
      <c r="E270" s="116">
        <v>50</v>
      </c>
      <c r="F270" s="117">
        <f t="shared" si="31"/>
        <v>750</v>
      </c>
      <c r="G270" s="120" t="s">
        <v>48</v>
      </c>
      <c r="H270" s="119">
        <f>KoeffForPrice</f>
        <v>1.4554</v>
      </c>
      <c r="I270" s="118">
        <f t="shared" si="32"/>
        <v>61.67</v>
      </c>
      <c r="J270" s="117">
        <f t="shared" si="33"/>
        <v>925.05</v>
      </c>
      <c r="K270" s="44"/>
      <c r="L270" s="44"/>
      <c r="M270" s="44"/>
      <c r="N270" s="44"/>
      <c r="O270" s="44"/>
      <c r="P270" s="44" t="s">
        <v>49</v>
      </c>
      <c r="Q270" s="44"/>
      <c r="R270" s="44"/>
      <c r="S270" s="44"/>
      <c r="T270" s="44"/>
      <c r="U270" s="44"/>
      <c r="V270" s="44"/>
      <c r="W270" s="44"/>
      <c r="X270" s="44"/>
      <c r="Y270" s="44"/>
    </row>
    <row r="271" spans="1:25" s="41" customFormat="1">
      <c r="A271" s="121" t="s">
        <v>115</v>
      </c>
      <c r="B271" s="122" t="s">
        <v>447</v>
      </c>
      <c r="C271" s="139" t="s">
        <v>260</v>
      </c>
      <c r="D271" s="116">
        <v>10</v>
      </c>
      <c r="E271" s="116">
        <v>170</v>
      </c>
      <c r="F271" s="124">
        <f t="shared" si="31"/>
        <v>1700</v>
      </c>
      <c r="G271" s="120" t="s">
        <v>48</v>
      </c>
      <c r="H271" s="119">
        <f>KoeffForMaterial</f>
        <v>1.3</v>
      </c>
      <c r="I271" s="123">
        <f t="shared" si="32"/>
        <v>187.29</v>
      </c>
      <c r="J271" s="124">
        <f t="shared" si="33"/>
        <v>1872.9</v>
      </c>
      <c r="K271" s="44"/>
      <c r="L271" s="44"/>
      <c r="M271" s="44"/>
      <c r="N271" s="44"/>
      <c r="O271" s="44"/>
      <c r="P271" s="44" t="s">
        <v>50</v>
      </c>
      <c r="Q271" s="44"/>
      <c r="R271" s="44"/>
      <c r="S271" s="44"/>
      <c r="T271" s="44"/>
      <c r="U271" s="44"/>
      <c r="V271" s="44"/>
      <c r="W271" s="44"/>
      <c r="X271" s="44"/>
      <c r="Y271" s="44"/>
    </row>
    <row r="272" spans="1:25" s="41" customFormat="1">
      <c r="A272" s="121" t="s">
        <v>213</v>
      </c>
      <c r="B272" s="122" t="s">
        <v>622</v>
      </c>
      <c r="C272" s="139" t="s">
        <v>196</v>
      </c>
      <c r="D272" s="116">
        <v>1</v>
      </c>
      <c r="E272" s="116">
        <v>1130</v>
      </c>
      <c r="F272" s="124">
        <f t="shared" si="31"/>
        <v>1130</v>
      </c>
      <c r="G272" s="120" t="s">
        <v>48</v>
      </c>
      <c r="H272" s="119">
        <f>KoeffForMaterial</f>
        <v>1.3</v>
      </c>
      <c r="I272" s="123">
        <f t="shared" si="32"/>
        <v>1244.92</v>
      </c>
      <c r="J272" s="124">
        <f t="shared" si="33"/>
        <v>1244.92</v>
      </c>
      <c r="K272" s="44"/>
      <c r="L272" s="44"/>
      <c r="M272" s="44"/>
      <c r="N272" s="44"/>
      <c r="O272" s="44"/>
      <c r="P272" s="44" t="s">
        <v>50</v>
      </c>
      <c r="Q272" s="44"/>
      <c r="R272" s="44"/>
      <c r="S272" s="44"/>
      <c r="T272" s="44"/>
      <c r="U272" s="44"/>
      <c r="V272" s="44"/>
      <c r="W272" s="44"/>
      <c r="X272" s="44"/>
      <c r="Y272" s="44"/>
    </row>
    <row r="273" spans="1:25" s="41" customFormat="1">
      <c r="A273" s="114" t="s">
        <v>118</v>
      </c>
      <c r="B273" s="115" t="s">
        <v>448</v>
      </c>
      <c r="C273" s="138" t="s">
        <v>80</v>
      </c>
      <c r="D273" s="116">
        <v>10</v>
      </c>
      <c r="E273" s="116">
        <v>200</v>
      </c>
      <c r="F273" s="117">
        <f t="shared" si="31"/>
        <v>2000</v>
      </c>
      <c r="G273" s="120" t="s">
        <v>48</v>
      </c>
      <c r="H273" s="119">
        <f>KoeffForPrice</f>
        <v>1.4554</v>
      </c>
      <c r="I273" s="118">
        <f t="shared" si="32"/>
        <v>246.68</v>
      </c>
      <c r="J273" s="117">
        <f t="shared" si="33"/>
        <v>2466.8000000000002</v>
      </c>
      <c r="K273" s="44"/>
      <c r="L273" s="44"/>
      <c r="M273" s="44"/>
      <c r="N273" s="44"/>
      <c r="O273" s="44"/>
      <c r="P273" s="44" t="s">
        <v>49</v>
      </c>
      <c r="Q273" s="44"/>
      <c r="R273" s="44"/>
      <c r="S273" s="44"/>
      <c r="T273" s="44"/>
      <c r="U273" s="44"/>
      <c r="V273" s="44"/>
      <c r="W273" s="44"/>
      <c r="X273" s="44"/>
      <c r="Y273" s="44"/>
    </row>
    <row r="274" spans="1:25" s="41" customFormat="1">
      <c r="A274" s="121" t="s">
        <v>119</v>
      </c>
      <c r="B274" s="122" t="s">
        <v>449</v>
      </c>
      <c r="C274" s="139" t="s">
        <v>80</v>
      </c>
      <c r="D274" s="116">
        <v>10</v>
      </c>
      <c r="E274" s="116">
        <v>192</v>
      </c>
      <c r="F274" s="124">
        <f t="shared" si="31"/>
        <v>1920</v>
      </c>
      <c r="G274" s="120" t="s">
        <v>48</v>
      </c>
      <c r="H274" s="119">
        <f>KoeffForMaterial</f>
        <v>1.3</v>
      </c>
      <c r="I274" s="123">
        <f t="shared" si="32"/>
        <v>211.53</v>
      </c>
      <c r="J274" s="124">
        <f t="shared" si="33"/>
        <v>2115.3000000000002</v>
      </c>
      <c r="K274" s="44"/>
      <c r="L274" s="44"/>
      <c r="M274" s="44"/>
      <c r="N274" s="44"/>
      <c r="O274" s="44"/>
      <c r="P274" s="44" t="s">
        <v>50</v>
      </c>
      <c r="Q274" s="44"/>
      <c r="R274" s="44"/>
      <c r="S274" s="44"/>
      <c r="T274" s="44"/>
      <c r="U274" s="44"/>
      <c r="V274" s="44"/>
      <c r="W274" s="44"/>
      <c r="X274" s="44"/>
      <c r="Y274" s="44"/>
    </row>
    <row r="275" spans="1:25" s="41" customFormat="1">
      <c r="A275" s="114" t="s">
        <v>122</v>
      </c>
      <c r="B275" s="115" t="s">
        <v>450</v>
      </c>
      <c r="C275" s="138" t="s">
        <v>451</v>
      </c>
      <c r="D275" s="116">
        <v>4</v>
      </c>
      <c r="E275" s="116">
        <v>600</v>
      </c>
      <c r="F275" s="117">
        <f t="shared" si="31"/>
        <v>2400</v>
      </c>
      <c r="G275" s="120" t="s">
        <v>48</v>
      </c>
      <c r="H275" s="119">
        <f>KoeffForPrice</f>
        <v>1.4554</v>
      </c>
      <c r="I275" s="118">
        <f t="shared" si="32"/>
        <v>740.03</v>
      </c>
      <c r="J275" s="117">
        <f t="shared" si="33"/>
        <v>2960.12</v>
      </c>
      <c r="K275" s="44"/>
      <c r="L275" s="44"/>
      <c r="M275" s="44"/>
      <c r="N275" s="44"/>
      <c r="O275" s="44"/>
      <c r="P275" s="44" t="s">
        <v>49</v>
      </c>
      <c r="Q275" s="44"/>
      <c r="R275" s="44"/>
      <c r="S275" s="44"/>
      <c r="T275" s="44"/>
      <c r="U275" s="44"/>
      <c r="V275" s="44"/>
      <c r="W275" s="44"/>
      <c r="X275" s="44"/>
      <c r="Y275" s="44"/>
    </row>
    <row r="276" spans="1:25" s="41" customFormat="1">
      <c r="A276" s="121" t="s">
        <v>123</v>
      </c>
      <c r="B276" s="122" t="s">
        <v>538</v>
      </c>
      <c r="C276" s="139" t="s">
        <v>451</v>
      </c>
      <c r="D276" s="116">
        <v>4</v>
      </c>
      <c r="E276" s="116">
        <v>1150</v>
      </c>
      <c r="F276" s="124">
        <f t="shared" si="31"/>
        <v>4600</v>
      </c>
      <c r="G276" s="120" t="s">
        <v>48</v>
      </c>
      <c r="H276" s="119">
        <f>KoeffForMaterial</f>
        <v>1.3</v>
      </c>
      <c r="I276" s="123">
        <f t="shared" si="32"/>
        <v>1266.95</v>
      </c>
      <c r="J276" s="124">
        <f t="shared" si="33"/>
        <v>5067.8</v>
      </c>
      <c r="K276" s="44"/>
      <c r="L276" s="44"/>
      <c r="M276" s="44"/>
      <c r="N276" s="44"/>
      <c r="O276" s="44"/>
      <c r="P276" s="44" t="s">
        <v>50</v>
      </c>
      <c r="Q276" s="44"/>
      <c r="R276" s="44"/>
      <c r="S276" s="44"/>
      <c r="T276" s="44"/>
      <c r="U276" s="44"/>
      <c r="V276" s="44"/>
      <c r="W276" s="44"/>
      <c r="X276" s="44"/>
      <c r="Y276" s="44"/>
    </row>
    <row r="277" spans="1:25" s="41" customFormat="1">
      <c r="A277" s="114" t="s">
        <v>132</v>
      </c>
      <c r="B277" s="115" t="s">
        <v>513</v>
      </c>
      <c r="C277" s="138" t="s">
        <v>80</v>
      </c>
      <c r="D277" s="116">
        <v>13</v>
      </c>
      <c r="E277" s="116">
        <v>6000</v>
      </c>
      <c r="F277" s="117">
        <f t="shared" si="31"/>
        <v>78000</v>
      </c>
      <c r="G277" s="120" t="s">
        <v>48</v>
      </c>
      <c r="H277" s="119">
        <f>KoeffForPrice</f>
        <v>1.4554</v>
      </c>
      <c r="I277" s="118">
        <f t="shared" si="32"/>
        <v>7400.34</v>
      </c>
      <c r="J277" s="117">
        <f t="shared" si="33"/>
        <v>96204.42</v>
      </c>
      <c r="K277" s="44"/>
      <c r="L277" s="44"/>
      <c r="M277" s="44"/>
      <c r="N277" s="44"/>
      <c r="O277" s="44"/>
      <c r="P277" s="44" t="s">
        <v>49</v>
      </c>
      <c r="Q277" s="44"/>
      <c r="R277" s="44"/>
      <c r="S277" s="44"/>
      <c r="T277" s="44"/>
      <c r="U277" s="44"/>
      <c r="V277" s="44"/>
      <c r="W277" s="44"/>
      <c r="X277" s="44"/>
      <c r="Y277" s="44"/>
    </row>
    <row r="278" spans="1:25" s="41" customFormat="1">
      <c r="A278" s="121" t="s">
        <v>133</v>
      </c>
      <c r="B278" s="122" t="s">
        <v>486</v>
      </c>
      <c r="C278" s="139" t="s">
        <v>80</v>
      </c>
      <c r="D278" s="116">
        <v>9</v>
      </c>
      <c r="E278" s="116">
        <v>28420</v>
      </c>
      <c r="F278" s="124">
        <f t="shared" si="31"/>
        <v>255780</v>
      </c>
      <c r="G278" s="120" t="s">
        <v>48</v>
      </c>
      <c r="H278" s="119">
        <f t="shared" ref="H278:H283" si="35">KoeffForMaterial</f>
        <v>1.3</v>
      </c>
      <c r="I278" s="123">
        <f t="shared" si="32"/>
        <v>31310.17</v>
      </c>
      <c r="J278" s="124">
        <f t="shared" si="33"/>
        <v>281791.53000000003</v>
      </c>
      <c r="K278" s="44"/>
      <c r="L278" s="44"/>
      <c r="M278" s="44"/>
      <c r="N278" s="44"/>
      <c r="O278" s="44"/>
      <c r="P278" s="44" t="s">
        <v>50</v>
      </c>
      <c r="Q278" s="44"/>
      <c r="R278" s="44"/>
      <c r="S278" s="44"/>
      <c r="T278" s="44"/>
      <c r="U278" s="44"/>
      <c r="V278" s="44"/>
      <c r="W278" s="44"/>
      <c r="X278" s="44"/>
      <c r="Y278" s="44"/>
    </row>
    <row r="279" spans="1:25" s="41" customFormat="1">
      <c r="A279" s="121" t="s">
        <v>278</v>
      </c>
      <c r="B279" s="122" t="s">
        <v>487</v>
      </c>
      <c r="C279" s="139" t="s">
        <v>80</v>
      </c>
      <c r="D279" s="116">
        <v>3</v>
      </c>
      <c r="E279" s="116">
        <v>30972</v>
      </c>
      <c r="F279" s="124">
        <f t="shared" si="31"/>
        <v>92916</v>
      </c>
      <c r="G279" s="120" t="s">
        <v>48</v>
      </c>
      <c r="H279" s="119">
        <f t="shared" si="35"/>
        <v>1.3</v>
      </c>
      <c r="I279" s="123">
        <f t="shared" si="32"/>
        <v>34121.69</v>
      </c>
      <c r="J279" s="124">
        <f t="shared" si="33"/>
        <v>102365.07</v>
      </c>
      <c r="K279" s="44"/>
      <c r="L279" s="44"/>
      <c r="M279" s="44"/>
      <c r="N279" s="44"/>
      <c r="O279" s="44"/>
      <c r="P279" s="44" t="s">
        <v>50</v>
      </c>
      <c r="Q279" s="44"/>
      <c r="R279" s="44"/>
      <c r="S279" s="44"/>
      <c r="T279" s="44"/>
      <c r="U279" s="44"/>
      <c r="V279" s="44"/>
      <c r="W279" s="44"/>
      <c r="X279" s="44"/>
      <c r="Y279" s="44"/>
    </row>
    <row r="280" spans="1:25" s="41" customFormat="1">
      <c r="A280" s="121" t="s">
        <v>294</v>
      </c>
      <c r="B280" s="122" t="s">
        <v>656</v>
      </c>
      <c r="C280" s="139" t="s">
        <v>80</v>
      </c>
      <c r="D280" s="116">
        <v>1</v>
      </c>
      <c r="E280" s="116">
        <v>75840</v>
      </c>
      <c r="F280" s="124">
        <f t="shared" si="31"/>
        <v>75840</v>
      </c>
      <c r="G280" s="120" t="s">
        <v>48</v>
      </c>
      <c r="H280" s="119">
        <f t="shared" si="35"/>
        <v>1.3</v>
      </c>
      <c r="I280" s="123">
        <f t="shared" si="32"/>
        <v>83552.539999999994</v>
      </c>
      <c r="J280" s="124">
        <f t="shared" si="33"/>
        <v>83552.539999999994</v>
      </c>
      <c r="K280" s="44"/>
      <c r="L280" s="44"/>
      <c r="M280" s="44"/>
      <c r="N280" s="44"/>
      <c r="O280" s="44"/>
      <c r="P280" s="44" t="s">
        <v>50</v>
      </c>
      <c r="Q280" s="44"/>
      <c r="R280" s="44"/>
      <c r="S280" s="44"/>
      <c r="T280" s="44"/>
      <c r="U280" s="44"/>
      <c r="V280" s="44"/>
      <c r="W280" s="44"/>
      <c r="X280" s="44"/>
      <c r="Y280" s="44"/>
    </row>
    <row r="281" spans="1:25" s="41" customFormat="1">
      <c r="A281" s="121" t="s">
        <v>295</v>
      </c>
      <c r="B281" s="122" t="s">
        <v>510</v>
      </c>
      <c r="C281" s="139" t="s">
        <v>372</v>
      </c>
      <c r="D281" s="116">
        <v>13</v>
      </c>
      <c r="E281" s="116">
        <v>1250</v>
      </c>
      <c r="F281" s="124">
        <f t="shared" ref="F281:F311" si="36">ROUND(E281*ROUND(D281,2),2)</f>
        <v>16250</v>
      </c>
      <c r="G281" s="120" t="s">
        <v>48</v>
      </c>
      <c r="H281" s="119">
        <f t="shared" si="35"/>
        <v>1.3</v>
      </c>
      <c r="I281" s="123">
        <f t="shared" ref="I281:I311" si="37">ROUND(E281*H281/1.18,2)</f>
        <v>1377.12</v>
      </c>
      <c r="J281" s="124">
        <f t="shared" ref="J281:J311" si="38">ROUND(I281*ROUND(D281,2),2)</f>
        <v>17902.560000000001</v>
      </c>
      <c r="K281" s="44"/>
      <c r="L281" s="44"/>
      <c r="M281" s="44"/>
      <c r="N281" s="44"/>
      <c r="O281" s="44"/>
      <c r="P281" s="44" t="s">
        <v>50</v>
      </c>
      <c r="Q281" s="44"/>
      <c r="R281" s="44"/>
      <c r="S281" s="44"/>
      <c r="T281" s="44"/>
      <c r="U281" s="44"/>
      <c r="V281" s="44"/>
      <c r="W281" s="44"/>
      <c r="X281" s="44"/>
      <c r="Y281" s="44"/>
    </row>
    <row r="282" spans="1:25" s="41" customFormat="1">
      <c r="A282" s="121" t="s">
        <v>296</v>
      </c>
      <c r="B282" s="122" t="s">
        <v>512</v>
      </c>
      <c r="C282" s="139" t="s">
        <v>80</v>
      </c>
      <c r="D282" s="116">
        <v>13</v>
      </c>
      <c r="E282" s="116">
        <v>2300</v>
      </c>
      <c r="F282" s="124">
        <f t="shared" si="36"/>
        <v>29900</v>
      </c>
      <c r="G282" s="120" t="s">
        <v>48</v>
      </c>
      <c r="H282" s="119">
        <f t="shared" si="35"/>
        <v>1.3</v>
      </c>
      <c r="I282" s="123">
        <f t="shared" si="37"/>
        <v>2533.9</v>
      </c>
      <c r="J282" s="124">
        <f t="shared" si="38"/>
        <v>32940.699999999997</v>
      </c>
      <c r="K282" s="44"/>
      <c r="L282" s="44"/>
      <c r="M282" s="44"/>
      <c r="N282" s="44"/>
      <c r="O282" s="44"/>
      <c r="P282" s="44" t="s">
        <v>50</v>
      </c>
      <c r="Q282" s="44"/>
      <c r="R282" s="44"/>
      <c r="S282" s="44"/>
      <c r="T282" s="44"/>
      <c r="U282" s="44"/>
      <c r="V282" s="44"/>
      <c r="W282" s="44"/>
      <c r="X282" s="44"/>
      <c r="Y282" s="44"/>
    </row>
    <row r="283" spans="1:25" s="41" customFormat="1">
      <c r="A283" s="140" t="s">
        <v>297</v>
      </c>
      <c r="B283" s="141" t="s">
        <v>505</v>
      </c>
      <c r="C283" s="142" t="s">
        <v>504</v>
      </c>
      <c r="D283" s="116">
        <v>2</v>
      </c>
      <c r="E283" s="116">
        <v>9000</v>
      </c>
      <c r="F283" s="143">
        <f t="shared" si="36"/>
        <v>18000</v>
      </c>
      <c r="G283" s="120" t="s">
        <v>48</v>
      </c>
      <c r="H283" s="119">
        <f t="shared" si="35"/>
        <v>1.3</v>
      </c>
      <c r="I283" s="144">
        <f t="shared" si="37"/>
        <v>9915.25</v>
      </c>
      <c r="J283" s="143">
        <f t="shared" si="38"/>
        <v>19830.5</v>
      </c>
      <c r="K283" s="44"/>
      <c r="L283" s="44"/>
      <c r="M283" s="44"/>
      <c r="N283" s="44"/>
      <c r="O283" s="44"/>
      <c r="P283" s="44" t="s">
        <v>251</v>
      </c>
      <c r="Q283" s="44"/>
      <c r="R283" s="44"/>
      <c r="S283" s="44"/>
      <c r="T283" s="44"/>
      <c r="U283" s="44"/>
      <c r="V283" s="44"/>
      <c r="W283" s="44"/>
      <c r="X283" s="44"/>
      <c r="Y283" s="44"/>
    </row>
    <row r="284" spans="1:25" s="41" customFormat="1">
      <c r="A284" s="114" t="s">
        <v>136</v>
      </c>
      <c r="B284" s="115" t="s">
        <v>457</v>
      </c>
      <c r="C284" s="138" t="s">
        <v>76</v>
      </c>
      <c r="D284" s="116">
        <v>240</v>
      </c>
      <c r="E284" s="116">
        <v>100</v>
      </c>
      <c r="F284" s="117">
        <f t="shared" si="36"/>
        <v>24000</v>
      </c>
      <c r="G284" s="120" t="s">
        <v>48</v>
      </c>
      <c r="H284" s="119">
        <f>KoeffForPrice</f>
        <v>1.4554</v>
      </c>
      <c r="I284" s="118">
        <f t="shared" si="37"/>
        <v>123.34</v>
      </c>
      <c r="J284" s="117">
        <f t="shared" si="38"/>
        <v>29601.599999999999</v>
      </c>
      <c r="K284" s="44"/>
      <c r="L284" s="44"/>
      <c r="M284" s="44"/>
      <c r="N284" s="44"/>
      <c r="O284" s="44"/>
      <c r="P284" s="44" t="s">
        <v>49</v>
      </c>
      <c r="Q284" s="44"/>
      <c r="R284" s="44"/>
      <c r="S284" s="44"/>
      <c r="T284" s="44"/>
      <c r="U284" s="44"/>
      <c r="V284" s="44"/>
      <c r="W284" s="44"/>
      <c r="X284" s="44"/>
      <c r="Y284" s="44"/>
    </row>
    <row r="285" spans="1:25" s="41" customFormat="1">
      <c r="A285" s="121" t="s">
        <v>137</v>
      </c>
      <c r="B285" s="122" t="s">
        <v>458</v>
      </c>
      <c r="C285" s="139" t="s">
        <v>459</v>
      </c>
      <c r="D285" s="116">
        <v>8</v>
      </c>
      <c r="E285" s="116">
        <v>820</v>
      </c>
      <c r="F285" s="124">
        <f t="shared" si="36"/>
        <v>6560</v>
      </c>
      <c r="G285" s="120" t="s">
        <v>48</v>
      </c>
      <c r="H285" s="119">
        <f>KoeffForMaterial</f>
        <v>1.3</v>
      </c>
      <c r="I285" s="123">
        <f t="shared" si="37"/>
        <v>903.39</v>
      </c>
      <c r="J285" s="124">
        <f t="shared" si="38"/>
        <v>7227.12</v>
      </c>
      <c r="K285" s="44"/>
      <c r="L285" s="44"/>
      <c r="M285" s="44"/>
      <c r="N285" s="44"/>
      <c r="O285" s="44"/>
      <c r="P285" s="44" t="s">
        <v>50</v>
      </c>
      <c r="Q285" s="44"/>
      <c r="R285" s="44"/>
      <c r="S285" s="44"/>
      <c r="T285" s="44"/>
      <c r="U285" s="44"/>
      <c r="V285" s="44"/>
      <c r="W285" s="44"/>
      <c r="X285" s="44"/>
      <c r="Y285" s="44"/>
    </row>
    <row r="286" spans="1:25" s="41" customFormat="1">
      <c r="A286" s="121" t="s">
        <v>138</v>
      </c>
      <c r="B286" s="122" t="s">
        <v>460</v>
      </c>
      <c r="C286" s="139" t="s">
        <v>459</v>
      </c>
      <c r="D286" s="116">
        <v>8</v>
      </c>
      <c r="E286" s="116">
        <v>1350</v>
      </c>
      <c r="F286" s="124">
        <f t="shared" si="36"/>
        <v>10800</v>
      </c>
      <c r="G286" s="120" t="s">
        <v>48</v>
      </c>
      <c r="H286" s="119">
        <f>KoeffForMaterial</f>
        <v>1.3</v>
      </c>
      <c r="I286" s="123">
        <f t="shared" si="37"/>
        <v>1487.29</v>
      </c>
      <c r="J286" s="124">
        <f t="shared" si="38"/>
        <v>11898.32</v>
      </c>
      <c r="K286" s="44"/>
      <c r="L286" s="44"/>
      <c r="M286" s="44"/>
      <c r="N286" s="44"/>
      <c r="O286" s="44"/>
      <c r="P286" s="44" t="s">
        <v>50</v>
      </c>
      <c r="Q286" s="44"/>
      <c r="R286" s="44"/>
      <c r="S286" s="44"/>
      <c r="T286" s="44"/>
      <c r="U286" s="44"/>
      <c r="V286" s="44"/>
      <c r="W286" s="44"/>
      <c r="X286" s="44"/>
      <c r="Y286" s="44"/>
    </row>
    <row r="287" spans="1:25" s="41" customFormat="1">
      <c r="A287" s="121" t="s">
        <v>139</v>
      </c>
      <c r="B287" s="122" t="s">
        <v>461</v>
      </c>
      <c r="C287" s="139" t="s">
        <v>309</v>
      </c>
      <c r="D287" s="116">
        <v>0.75</v>
      </c>
      <c r="E287" s="116">
        <v>14000</v>
      </c>
      <c r="F287" s="124">
        <f t="shared" si="36"/>
        <v>10500</v>
      </c>
      <c r="G287" s="120" t="s">
        <v>48</v>
      </c>
      <c r="H287" s="119">
        <f>KoeffForMaterial</f>
        <v>1.3</v>
      </c>
      <c r="I287" s="123">
        <f t="shared" si="37"/>
        <v>15423.73</v>
      </c>
      <c r="J287" s="124">
        <f t="shared" si="38"/>
        <v>11567.8</v>
      </c>
      <c r="K287" s="44"/>
      <c r="L287" s="44"/>
      <c r="M287" s="44"/>
      <c r="N287" s="44"/>
      <c r="O287" s="44"/>
      <c r="P287" s="44" t="s">
        <v>50</v>
      </c>
      <c r="Q287" s="44"/>
      <c r="R287" s="44"/>
      <c r="S287" s="44"/>
      <c r="T287" s="44"/>
      <c r="U287" s="44"/>
      <c r="V287" s="44"/>
      <c r="W287" s="44"/>
      <c r="X287" s="44"/>
      <c r="Y287" s="44"/>
    </row>
    <row r="288" spans="1:25" s="41" customFormat="1">
      <c r="A288" s="121" t="s">
        <v>140</v>
      </c>
      <c r="B288" s="122" t="s">
        <v>462</v>
      </c>
      <c r="C288" s="139" t="s">
        <v>463</v>
      </c>
      <c r="D288" s="116">
        <v>3</v>
      </c>
      <c r="E288" s="116">
        <v>350</v>
      </c>
      <c r="F288" s="124">
        <f t="shared" si="36"/>
        <v>1050</v>
      </c>
      <c r="G288" s="120" t="s">
        <v>48</v>
      </c>
      <c r="H288" s="119">
        <f>KoeffForMaterial</f>
        <v>1.3</v>
      </c>
      <c r="I288" s="123">
        <f t="shared" si="37"/>
        <v>385.59</v>
      </c>
      <c r="J288" s="124">
        <f t="shared" si="38"/>
        <v>1156.77</v>
      </c>
      <c r="K288" s="44"/>
      <c r="L288" s="44"/>
      <c r="M288" s="44"/>
      <c r="N288" s="44"/>
      <c r="O288" s="44"/>
      <c r="P288" s="44" t="s">
        <v>50</v>
      </c>
      <c r="Q288" s="44"/>
      <c r="R288" s="44"/>
      <c r="S288" s="44"/>
      <c r="T288" s="44"/>
      <c r="U288" s="44"/>
      <c r="V288" s="44"/>
      <c r="W288" s="44"/>
      <c r="X288" s="44"/>
      <c r="Y288" s="44"/>
    </row>
    <row r="289" spans="1:25" s="41" customFormat="1">
      <c r="A289" s="114" t="s">
        <v>142</v>
      </c>
      <c r="B289" s="115" t="s">
        <v>464</v>
      </c>
      <c r="C289" s="138" t="s">
        <v>76</v>
      </c>
      <c r="D289" s="116">
        <v>240</v>
      </c>
      <c r="E289" s="116">
        <v>40</v>
      </c>
      <c r="F289" s="117">
        <f t="shared" si="36"/>
        <v>9600</v>
      </c>
      <c r="G289" s="120" t="s">
        <v>48</v>
      </c>
      <c r="H289" s="119">
        <f>KoeffForPrice</f>
        <v>1.4554</v>
      </c>
      <c r="I289" s="118">
        <f t="shared" si="37"/>
        <v>49.34</v>
      </c>
      <c r="J289" s="117">
        <f t="shared" si="38"/>
        <v>11841.6</v>
      </c>
      <c r="K289" s="44"/>
      <c r="L289" s="44"/>
      <c r="M289" s="44"/>
      <c r="N289" s="44"/>
      <c r="O289" s="44"/>
      <c r="P289" s="44" t="s">
        <v>49</v>
      </c>
      <c r="Q289" s="44"/>
      <c r="R289" s="44"/>
      <c r="S289" s="44"/>
      <c r="T289" s="44"/>
      <c r="U289" s="44"/>
      <c r="V289" s="44"/>
      <c r="W289" s="44"/>
      <c r="X289" s="44"/>
      <c r="Y289" s="44"/>
    </row>
    <row r="290" spans="1:25" s="41" customFormat="1">
      <c r="A290" s="121" t="s">
        <v>143</v>
      </c>
      <c r="B290" s="122" t="s">
        <v>465</v>
      </c>
      <c r="C290" s="139" t="s">
        <v>76</v>
      </c>
      <c r="D290" s="116">
        <v>120</v>
      </c>
      <c r="E290" s="116">
        <v>15</v>
      </c>
      <c r="F290" s="124">
        <f t="shared" si="36"/>
        <v>1800</v>
      </c>
      <c r="G290" s="120" t="s">
        <v>48</v>
      </c>
      <c r="H290" s="119">
        <f>KoeffForMaterial</f>
        <v>1.3</v>
      </c>
      <c r="I290" s="123">
        <f t="shared" si="37"/>
        <v>16.53</v>
      </c>
      <c r="J290" s="124">
        <f t="shared" si="38"/>
        <v>1983.6</v>
      </c>
      <c r="K290" s="44"/>
      <c r="L290" s="44"/>
      <c r="M290" s="44"/>
      <c r="N290" s="44"/>
      <c r="O290" s="44"/>
      <c r="P290" s="44" t="s">
        <v>50</v>
      </c>
      <c r="Q290" s="44"/>
      <c r="R290" s="44"/>
      <c r="S290" s="44"/>
      <c r="T290" s="44"/>
      <c r="U290" s="44"/>
      <c r="V290" s="44"/>
      <c r="W290" s="44"/>
      <c r="X290" s="44"/>
      <c r="Y290" s="44"/>
    </row>
    <row r="291" spans="1:25" s="41" customFormat="1">
      <c r="A291" s="121" t="s">
        <v>144</v>
      </c>
      <c r="B291" s="122" t="s">
        <v>466</v>
      </c>
      <c r="C291" s="139" t="s">
        <v>76</v>
      </c>
      <c r="D291" s="116">
        <v>120</v>
      </c>
      <c r="E291" s="116">
        <v>16</v>
      </c>
      <c r="F291" s="124">
        <f t="shared" si="36"/>
        <v>1920</v>
      </c>
      <c r="G291" s="120" t="s">
        <v>48</v>
      </c>
      <c r="H291" s="119">
        <f>KoeffForMaterial</f>
        <v>1.3</v>
      </c>
      <c r="I291" s="123">
        <f t="shared" si="37"/>
        <v>17.63</v>
      </c>
      <c r="J291" s="124">
        <f t="shared" si="38"/>
        <v>2115.6</v>
      </c>
      <c r="K291" s="44"/>
      <c r="L291" s="44"/>
      <c r="M291" s="44"/>
      <c r="N291" s="44"/>
      <c r="O291" s="44"/>
      <c r="P291" s="44" t="s">
        <v>50</v>
      </c>
      <c r="Q291" s="44"/>
      <c r="R291" s="44"/>
      <c r="S291" s="44"/>
      <c r="T291" s="44"/>
      <c r="U291" s="44"/>
      <c r="V291" s="44"/>
      <c r="W291" s="44"/>
      <c r="X291" s="44"/>
      <c r="Y291" s="44"/>
    </row>
    <row r="292" spans="1:25" s="41" customFormat="1">
      <c r="A292" s="121" t="s">
        <v>145</v>
      </c>
      <c r="B292" s="122" t="s">
        <v>467</v>
      </c>
      <c r="C292" s="139" t="s">
        <v>468</v>
      </c>
      <c r="D292" s="116">
        <v>4</v>
      </c>
      <c r="E292" s="116">
        <v>130</v>
      </c>
      <c r="F292" s="124">
        <f t="shared" si="36"/>
        <v>520</v>
      </c>
      <c r="G292" s="120" t="s">
        <v>48</v>
      </c>
      <c r="H292" s="119">
        <f>KoeffForMaterial</f>
        <v>1.3</v>
      </c>
      <c r="I292" s="123">
        <f t="shared" si="37"/>
        <v>143.22</v>
      </c>
      <c r="J292" s="124">
        <f t="shared" si="38"/>
        <v>572.88</v>
      </c>
      <c r="K292" s="44"/>
      <c r="L292" s="44"/>
      <c r="M292" s="44"/>
      <c r="N292" s="44"/>
      <c r="O292" s="44"/>
      <c r="P292" s="44" t="s">
        <v>50</v>
      </c>
      <c r="Q292" s="44"/>
      <c r="R292" s="44"/>
      <c r="S292" s="44"/>
      <c r="T292" s="44"/>
      <c r="U292" s="44"/>
      <c r="V292" s="44"/>
      <c r="W292" s="44"/>
      <c r="X292" s="44"/>
      <c r="Y292" s="44"/>
    </row>
    <row r="293" spans="1:25" s="41" customFormat="1">
      <c r="A293" s="114" t="s">
        <v>152</v>
      </c>
      <c r="B293" s="115" t="s">
        <v>469</v>
      </c>
      <c r="C293" s="138" t="s">
        <v>80</v>
      </c>
      <c r="D293" s="116">
        <v>13</v>
      </c>
      <c r="E293" s="116">
        <v>900</v>
      </c>
      <c r="F293" s="117">
        <f t="shared" si="36"/>
        <v>11700</v>
      </c>
      <c r="G293" s="120" t="s">
        <v>48</v>
      </c>
      <c r="H293" s="119">
        <f>KoeffForPrice</f>
        <v>1.4554</v>
      </c>
      <c r="I293" s="118">
        <f t="shared" si="37"/>
        <v>1110.05</v>
      </c>
      <c r="J293" s="117">
        <f t="shared" si="38"/>
        <v>14430.65</v>
      </c>
      <c r="K293" s="44"/>
      <c r="L293" s="44"/>
      <c r="M293" s="44"/>
      <c r="N293" s="44"/>
      <c r="O293" s="44"/>
      <c r="P293" s="44" t="s">
        <v>49</v>
      </c>
      <c r="Q293" s="44"/>
      <c r="R293" s="44"/>
      <c r="S293" s="44"/>
      <c r="T293" s="44"/>
      <c r="U293" s="44"/>
      <c r="V293" s="44"/>
      <c r="W293" s="44"/>
      <c r="X293" s="44"/>
      <c r="Y293" s="44"/>
    </row>
    <row r="294" spans="1:25" s="41" customFormat="1">
      <c r="A294" s="121" t="s">
        <v>153</v>
      </c>
      <c r="B294" s="122" t="s">
        <v>482</v>
      </c>
      <c r="C294" s="139" t="s">
        <v>80</v>
      </c>
      <c r="D294" s="116">
        <v>13</v>
      </c>
      <c r="E294" s="116">
        <v>2800</v>
      </c>
      <c r="F294" s="124">
        <f t="shared" si="36"/>
        <v>36400</v>
      </c>
      <c r="G294" s="120" t="s">
        <v>48</v>
      </c>
      <c r="H294" s="119">
        <f>KoeffForMaterial</f>
        <v>1.3</v>
      </c>
      <c r="I294" s="123">
        <f t="shared" si="37"/>
        <v>3084.75</v>
      </c>
      <c r="J294" s="124">
        <f t="shared" si="38"/>
        <v>40101.75</v>
      </c>
      <c r="K294" s="44"/>
      <c r="L294" s="44"/>
      <c r="M294" s="44"/>
      <c r="N294" s="44"/>
      <c r="O294" s="44"/>
      <c r="P294" s="44" t="s">
        <v>50</v>
      </c>
      <c r="Q294" s="44"/>
      <c r="R294" s="44"/>
      <c r="S294" s="44"/>
      <c r="T294" s="44"/>
      <c r="U294" s="44"/>
      <c r="V294" s="44"/>
      <c r="W294" s="44"/>
      <c r="X294" s="44"/>
      <c r="Y294" s="44"/>
    </row>
    <row r="295" spans="1:25" s="41" customFormat="1">
      <c r="A295" s="114" t="s">
        <v>158</v>
      </c>
      <c r="B295" s="115" t="s">
        <v>475</v>
      </c>
      <c r="C295" s="138" t="s">
        <v>76</v>
      </c>
      <c r="D295" s="116">
        <v>60</v>
      </c>
      <c r="E295" s="116">
        <v>70</v>
      </c>
      <c r="F295" s="117">
        <f t="shared" si="36"/>
        <v>4200</v>
      </c>
      <c r="G295" s="120" t="s">
        <v>48</v>
      </c>
      <c r="H295" s="119">
        <f>KoeffForPrice</f>
        <v>1.4554</v>
      </c>
      <c r="I295" s="118">
        <f t="shared" si="37"/>
        <v>86.34</v>
      </c>
      <c r="J295" s="117">
        <f t="shared" si="38"/>
        <v>5180.3999999999996</v>
      </c>
      <c r="K295" s="44"/>
      <c r="L295" s="44"/>
      <c r="M295" s="44"/>
      <c r="N295" s="44"/>
      <c r="O295" s="44"/>
      <c r="P295" s="44" t="s">
        <v>49</v>
      </c>
      <c r="Q295" s="44"/>
      <c r="R295" s="44"/>
      <c r="S295" s="44"/>
      <c r="T295" s="44"/>
      <c r="U295" s="44"/>
      <c r="V295" s="44"/>
      <c r="W295" s="44"/>
      <c r="X295" s="44"/>
      <c r="Y295" s="44"/>
    </row>
    <row r="296" spans="1:25" s="41" customFormat="1">
      <c r="A296" s="121" t="s">
        <v>159</v>
      </c>
      <c r="B296" s="122" t="s">
        <v>79</v>
      </c>
      <c r="C296" s="139" t="s">
        <v>80</v>
      </c>
      <c r="D296" s="116">
        <v>50</v>
      </c>
      <c r="E296" s="116">
        <v>6.85</v>
      </c>
      <c r="F296" s="124">
        <f t="shared" si="36"/>
        <v>342.5</v>
      </c>
      <c r="G296" s="120" t="s">
        <v>48</v>
      </c>
      <c r="H296" s="119">
        <f t="shared" ref="H296:H303" si="39">KoeffForMaterial</f>
        <v>1.3</v>
      </c>
      <c r="I296" s="123">
        <f t="shared" si="37"/>
        <v>7.55</v>
      </c>
      <c r="J296" s="124">
        <f t="shared" si="38"/>
        <v>377.5</v>
      </c>
      <c r="K296" s="44"/>
      <c r="L296" s="44"/>
      <c r="M296" s="44"/>
      <c r="N296" s="44"/>
      <c r="O296" s="44"/>
      <c r="P296" s="44" t="s">
        <v>50</v>
      </c>
      <c r="Q296" s="44"/>
      <c r="R296" s="44"/>
      <c r="S296" s="44"/>
      <c r="T296" s="44"/>
      <c r="U296" s="44"/>
      <c r="V296" s="44"/>
      <c r="W296" s="44"/>
      <c r="X296" s="44"/>
      <c r="Y296" s="44"/>
    </row>
    <row r="297" spans="1:25" s="41" customFormat="1">
      <c r="A297" s="121" t="s">
        <v>160</v>
      </c>
      <c r="B297" s="122" t="s">
        <v>81</v>
      </c>
      <c r="C297" s="139" t="s">
        <v>76</v>
      </c>
      <c r="D297" s="116">
        <v>25</v>
      </c>
      <c r="E297" s="116">
        <v>18.82</v>
      </c>
      <c r="F297" s="124">
        <f t="shared" si="36"/>
        <v>470.5</v>
      </c>
      <c r="G297" s="120" t="s">
        <v>48</v>
      </c>
      <c r="H297" s="119">
        <f t="shared" si="39"/>
        <v>1.3</v>
      </c>
      <c r="I297" s="123">
        <f t="shared" si="37"/>
        <v>20.73</v>
      </c>
      <c r="J297" s="124">
        <f t="shared" si="38"/>
        <v>518.25</v>
      </c>
      <c r="K297" s="44"/>
      <c r="L297" s="44"/>
      <c r="M297" s="44"/>
      <c r="N297" s="44"/>
      <c r="O297" s="44"/>
      <c r="P297" s="44" t="s">
        <v>50</v>
      </c>
      <c r="Q297" s="44"/>
      <c r="R297" s="44"/>
      <c r="S297" s="44"/>
      <c r="T297" s="44"/>
      <c r="U297" s="44"/>
      <c r="V297" s="44"/>
      <c r="W297" s="44"/>
      <c r="X297" s="44"/>
      <c r="Y297" s="44"/>
    </row>
    <row r="298" spans="1:25" s="47" customFormat="1">
      <c r="A298" s="121" t="s">
        <v>161</v>
      </c>
      <c r="B298" s="122" t="s">
        <v>638</v>
      </c>
      <c r="C298" s="139" t="s">
        <v>80</v>
      </c>
      <c r="D298" s="116">
        <v>40</v>
      </c>
      <c r="E298" s="116">
        <v>13</v>
      </c>
      <c r="F298" s="124">
        <f t="shared" si="36"/>
        <v>520</v>
      </c>
      <c r="G298" s="120" t="s">
        <v>48</v>
      </c>
      <c r="H298" s="119">
        <f t="shared" si="39"/>
        <v>1.3</v>
      </c>
      <c r="I298" s="123">
        <f t="shared" si="37"/>
        <v>14.32</v>
      </c>
      <c r="J298" s="124">
        <f t="shared" si="38"/>
        <v>572.79999999999995</v>
      </c>
      <c r="K298" s="46"/>
      <c r="L298" s="46"/>
      <c r="M298" s="46"/>
      <c r="N298" s="46"/>
      <c r="O298" s="46"/>
      <c r="P298" s="46" t="s">
        <v>50</v>
      </c>
      <c r="Q298" s="46"/>
      <c r="R298" s="46"/>
      <c r="S298" s="46"/>
      <c r="T298" s="46"/>
      <c r="U298" s="46"/>
      <c r="V298" s="46"/>
      <c r="W298" s="46"/>
      <c r="X298" s="46"/>
      <c r="Y298" s="46"/>
    </row>
    <row r="299" spans="1:25" s="41" customFormat="1">
      <c r="A299" s="121" t="s">
        <v>470</v>
      </c>
      <c r="B299" s="122" t="s">
        <v>476</v>
      </c>
      <c r="C299" s="139" t="s">
        <v>76</v>
      </c>
      <c r="D299" s="116">
        <v>60</v>
      </c>
      <c r="E299" s="116">
        <v>35</v>
      </c>
      <c r="F299" s="124">
        <f t="shared" si="36"/>
        <v>2100</v>
      </c>
      <c r="G299" s="120" t="s">
        <v>48</v>
      </c>
      <c r="H299" s="119">
        <f t="shared" si="39"/>
        <v>1.3</v>
      </c>
      <c r="I299" s="123">
        <f t="shared" si="37"/>
        <v>38.56</v>
      </c>
      <c r="J299" s="124">
        <f t="shared" si="38"/>
        <v>2313.6</v>
      </c>
      <c r="K299" s="44"/>
      <c r="L299" s="44"/>
      <c r="M299" s="44"/>
      <c r="N299" s="44"/>
      <c r="O299" s="44"/>
      <c r="P299" s="44" t="s">
        <v>50</v>
      </c>
      <c r="Q299" s="44"/>
      <c r="R299" s="44"/>
      <c r="S299" s="44"/>
      <c r="T299" s="44"/>
      <c r="U299" s="44"/>
      <c r="V299" s="44"/>
      <c r="W299" s="44"/>
      <c r="X299" s="44"/>
      <c r="Y299" s="44"/>
    </row>
    <row r="300" spans="1:25" s="41" customFormat="1">
      <c r="A300" s="121" t="s">
        <v>471</v>
      </c>
      <c r="B300" s="122" t="s">
        <v>477</v>
      </c>
      <c r="C300" s="139" t="s">
        <v>372</v>
      </c>
      <c r="D300" s="116">
        <v>1</v>
      </c>
      <c r="E300" s="116">
        <v>640</v>
      </c>
      <c r="F300" s="124">
        <f t="shared" si="36"/>
        <v>640</v>
      </c>
      <c r="G300" s="120" t="s">
        <v>48</v>
      </c>
      <c r="H300" s="119">
        <f t="shared" si="39"/>
        <v>1.3</v>
      </c>
      <c r="I300" s="123">
        <f t="shared" si="37"/>
        <v>705.08</v>
      </c>
      <c r="J300" s="124">
        <f t="shared" si="38"/>
        <v>705.08</v>
      </c>
      <c r="K300" s="44"/>
      <c r="L300" s="44"/>
      <c r="M300" s="44"/>
      <c r="N300" s="44"/>
      <c r="O300" s="44"/>
      <c r="P300" s="44" t="s">
        <v>50</v>
      </c>
      <c r="Q300" s="44"/>
      <c r="R300" s="44"/>
      <c r="S300" s="44"/>
      <c r="T300" s="44"/>
      <c r="U300" s="44"/>
      <c r="V300" s="44"/>
      <c r="W300" s="44"/>
      <c r="X300" s="44"/>
      <c r="Y300" s="44"/>
    </row>
    <row r="301" spans="1:25" s="41" customFormat="1">
      <c r="A301" s="121" t="s">
        <v>472</v>
      </c>
      <c r="B301" s="122" t="s">
        <v>478</v>
      </c>
      <c r="C301" s="139" t="s">
        <v>479</v>
      </c>
      <c r="D301" s="116">
        <v>1</v>
      </c>
      <c r="E301" s="116">
        <v>1112.26</v>
      </c>
      <c r="F301" s="124">
        <f t="shared" si="36"/>
        <v>1112.26</v>
      </c>
      <c r="G301" s="120" t="s">
        <v>48</v>
      </c>
      <c r="H301" s="119">
        <f t="shared" si="39"/>
        <v>1.3</v>
      </c>
      <c r="I301" s="123">
        <f t="shared" si="37"/>
        <v>1225.3699999999999</v>
      </c>
      <c r="J301" s="124">
        <f t="shared" si="38"/>
        <v>1225.3699999999999</v>
      </c>
      <c r="K301" s="44"/>
      <c r="L301" s="44"/>
      <c r="M301" s="44"/>
      <c r="N301" s="44"/>
      <c r="O301" s="44"/>
      <c r="P301" s="44" t="s">
        <v>50</v>
      </c>
      <c r="Q301" s="44"/>
      <c r="R301" s="44"/>
      <c r="S301" s="44"/>
      <c r="T301" s="44"/>
      <c r="U301" s="44"/>
      <c r="V301" s="44"/>
      <c r="W301" s="44"/>
      <c r="X301" s="44"/>
      <c r="Y301" s="44"/>
    </row>
    <row r="302" spans="1:25" s="41" customFormat="1">
      <c r="A302" s="121" t="s">
        <v>473</v>
      </c>
      <c r="B302" s="122" t="s">
        <v>480</v>
      </c>
      <c r="C302" s="139" t="s">
        <v>80</v>
      </c>
      <c r="D302" s="116">
        <v>1</v>
      </c>
      <c r="E302" s="116">
        <v>910</v>
      </c>
      <c r="F302" s="124">
        <f t="shared" si="36"/>
        <v>910</v>
      </c>
      <c r="G302" s="120" t="s">
        <v>48</v>
      </c>
      <c r="H302" s="119">
        <f t="shared" si="39"/>
        <v>1.3</v>
      </c>
      <c r="I302" s="123">
        <f t="shared" si="37"/>
        <v>1002.54</v>
      </c>
      <c r="J302" s="124">
        <f t="shared" si="38"/>
        <v>1002.54</v>
      </c>
      <c r="K302" s="44"/>
      <c r="L302" s="44"/>
      <c r="M302" s="44"/>
      <c r="N302" s="44"/>
      <c r="O302" s="44"/>
      <c r="P302" s="44" t="s">
        <v>50</v>
      </c>
      <c r="Q302" s="44"/>
      <c r="R302" s="44"/>
      <c r="S302" s="44"/>
      <c r="T302" s="44"/>
      <c r="U302" s="44"/>
      <c r="V302" s="44"/>
      <c r="W302" s="44"/>
      <c r="X302" s="44"/>
      <c r="Y302" s="44"/>
    </row>
    <row r="303" spans="1:25" s="41" customFormat="1">
      <c r="A303" s="121" t="s">
        <v>474</v>
      </c>
      <c r="B303" s="122" t="s">
        <v>481</v>
      </c>
      <c r="C303" s="139" t="s">
        <v>80</v>
      </c>
      <c r="D303" s="116">
        <v>1</v>
      </c>
      <c r="E303" s="116">
        <v>1780</v>
      </c>
      <c r="F303" s="124">
        <f t="shared" si="36"/>
        <v>1780</v>
      </c>
      <c r="G303" s="120" t="s">
        <v>48</v>
      </c>
      <c r="H303" s="119">
        <f t="shared" si="39"/>
        <v>1.3</v>
      </c>
      <c r="I303" s="123">
        <f t="shared" si="37"/>
        <v>1961.02</v>
      </c>
      <c r="J303" s="124">
        <f t="shared" si="38"/>
        <v>1961.02</v>
      </c>
      <c r="K303" s="44"/>
      <c r="L303" s="44"/>
      <c r="M303" s="44"/>
      <c r="N303" s="44"/>
      <c r="O303" s="44"/>
      <c r="P303" s="44" t="s">
        <v>50</v>
      </c>
      <c r="Q303" s="44"/>
      <c r="R303" s="44"/>
      <c r="S303" s="44"/>
      <c r="T303" s="44"/>
      <c r="U303" s="44"/>
      <c r="V303" s="44"/>
      <c r="W303" s="44"/>
      <c r="X303" s="44"/>
      <c r="Y303" s="44"/>
    </row>
    <row r="304" spans="1:25" s="41" customFormat="1">
      <c r="A304" s="114" t="s">
        <v>165</v>
      </c>
      <c r="B304" s="115" t="s">
        <v>483</v>
      </c>
      <c r="C304" s="138" t="s">
        <v>76</v>
      </c>
      <c r="D304" s="116">
        <v>100</v>
      </c>
      <c r="E304" s="116">
        <v>30</v>
      </c>
      <c r="F304" s="117">
        <f t="shared" si="36"/>
        <v>3000</v>
      </c>
      <c r="G304" s="120" t="s">
        <v>48</v>
      </c>
      <c r="H304" s="119">
        <f>KoeffForPrice</f>
        <v>1.4554</v>
      </c>
      <c r="I304" s="118">
        <f t="shared" si="37"/>
        <v>37</v>
      </c>
      <c r="J304" s="117">
        <f t="shared" si="38"/>
        <v>3700</v>
      </c>
      <c r="K304" s="44"/>
      <c r="L304" s="44"/>
      <c r="M304" s="44"/>
      <c r="N304" s="44"/>
      <c r="O304" s="44"/>
      <c r="P304" s="44" t="s">
        <v>49</v>
      </c>
      <c r="Q304" s="44"/>
      <c r="R304" s="44"/>
      <c r="S304" s="44"/>
      <c r="T304" s="44"/>
      <c r="U304" s="44"/>
      <c r="V304" s="44"/>
      <c r="W304" s="44"/>
      <c r="X304" s="44"/>
      <c r="Y304" s="44"/>
    </row>
    <row r="305" spans="1:25" s="41" customFormat="1">
      <c r="A305" s="121" t="s">
        <v>166</v>
      </c>
      <c r="B305" s="122" t="s">
        <v>484</v>
      </c>
      <c r="C305" s="139" t="s">
        <v>76</v>
      </c>
      <c r="D305" s="116">
        <v>100</v>
      </c>
      <c r="E305" s="116">
        <v>62</v>
      </c>
      <c r="F305" s="124">
        <f t="shared" si="36"/>
        <v>6200</v>
      </c>
      <c r="G305" s="120" t="s">
        <v>48</v>
      </c>
      <c r="H305" s="119">
        <f>KoeffForMaterial</f>
        <v>1.3</v>
      </c>
      <c r="I305" s="123">
        <f t="shared" si="37"/>
        <v>68.31</v>
      </c>
      <c r="J305" s="124">
        <f t="shared" si="38"/>
        <v>6831</v>
      </c>
      <c r="K305" s="44"/>
      <c r="L305" s="44"/>
      <c r="M305" s="44"/>
      <c r="N305" s="44"/>
      <c r="O305" s="44"/>
      <c r="P305" s="44" t="s">
        <v>50</v>
      </c>
      <c r="Q305" s="44"/>
      <c r="R305" s="44"/>
      <c r="S305" s="44"/>
      <c r="T305" s="44"/>
      <c r="U305" s="44"/>
      <c r="V305" s="44"/>
      <c r="W305" s="44"/>
      <c r="X305" s="44"/>
      <c r="Y305" s="44"/>
    </row>
    <row r="306" spans="1:25" s="41" customFormat="1">
      <c r="A306" s="114" t="s">
        <v>169</v>
      </c>
      <c r="B306" s="115" t="s">
        <v>542</v>
      </c>
      <c r="C306" s="138" t="s">
        <v>76</v>
      </c>
      <c r="D306" s="116">
        <v>30</v>
      </c>
      <c r="E306" s="116">
        <v>80</v>
      </c>
      <c r="F306" s="117">
        <f t="shared" si="36"/>
        <v>2400</v>
      </c>
      <c r="G306" s="120" t="s">
        <v>48</v>
      </c>
      <c r="H306" s="119">
        <f>KoeffForPrice</f>
        <v>1.4554</v>
      </c>
      <c r="I306" s="118">
        <f t="shared" si="37"/>
        <v>98.67</v>
      </c>
      <c r="J306" s="117">
        <f t="shared" si="38"/>
        <v>2960.1</v>
      </c>
      <c r="K306" s="44"/>
      <c r="L306" s="44"/>
      <c r="M306" s="44"/>
      <c r="N306" s="44"/>
      <c r="O306" s="44"/>
      <c r="P306" s="44" t="s">
        <v>49</v>
      </c>
      <c r="Q306" s="44"/>
      <c r="R306" s="44"/>
      <c r="S306" s="44"/>
      <c r="T306" s="44"/>
      <c r="U306" s="44"/>
      <c r="V306" s="44"/>
      <c r="W306" s="44"/>
      <c r="X306" s="44"/>
      <c r="Y306" s="44"/>
    </row>
    <row r="307" spans="1:25" s="41" customFormat="1">
      <c r="A307" s="121" t="s">
        <v>170</v>
      </c>
      <c r="B307" s="122" t="s">
        <v>539</v>
      </c>
      <c r="C307" s="139" t="s">
        <v>76</v>
      </c>
      <c r="D307" s="116">
        <v>30</v>
      </c>
      <c r="E307" s="116">
        <v>414</v>
      </c>
      <c r="F307" s="124">
        <f t="shared" si="36"/>
        <v>12420</v>
      </c>
      <c r="G307" s="120" t="s">
        <v>48</v>
      </c>
      <c r="H307" s="119">
        <f>KoeffForMaterial</f>
        <v>1.3</v>
      </c>
      <c r="I307" s="123">
        <f t="shared" si="37"/>
        <v>456.1</v>
      </c>
      <c r="J307" s="124">
        <f t="shared" si="38"/>
        <v>13683</v>
      </c>
      <c r="K307" s="44"/>
      <c r="L307" s="44"/>
      <c r="M307" s="44"/>
      <c r="N307" s="44"/>
      <c r="O307" s="44"/>
      <c r="P307" s="44" t="s">
        <v>50</v>
      </c>
      <c r="Q307" s="44"/>
      <c r="R307" s="44"/>
      <c r="S307" s="44"/>
      <c r="T307" s="44"/>
      <c r="U307" s="44"/>
      <c r="V307" s="44"/>
      <c r="W307" s="44"/>
      <c r="X307" s="44"/>
      <c r="Y307" s="44"/>
    </row>
    <row r="308" spans="1:25" s="41" customFormat="1">
      <c r="A308" s="114" t="s">
        <v>176</v>
      </c>
      <c r="B308" s="115" t="s">
        <v>509</v>
      </c>
      <c r="C308" s="138" t="s">
        <v>80</v>
      </c>
      <c r="D308" s="116">
        <v>3</v>
      </c>
      <c r="E308" s="116">
        <v>400</v>
      </c>
      <c r="F308" s="117">
        <f t="shared" si="36"/>
        <v>1200</v>
      </c>
      <c r="G308" s="120" t="s">
        <v>48</v>
      </c>
      <c r="H308" s="119">
        <f>KoeffForPrice</f>
        <v>1.4554</v>
      </c>
      <c r="I308" s="118">
        <f t="shared" si="37"/>
        <v>493.36</v>
      </c>
      <c r="J308" s="117">
        <f t="shared" si="38"/>
        <v>1480.08</v>
      </c>
      <c r="K308" s="44"/>
      <c r="L308" s="44"/>
      <c r="M308" s="44"/>
      <c r="N308" s="44"/>
      <c r="O308" s="44"/>
      <c r="P308" s="44" t="s">
        <v>49</v>
      </c>
      <c r="Q308" s="44"/>
      <c r="R308" s="44"/>
      <c r="S308" s="44"/>
      <c r="T308" s="44"/>
      <c r="U308" s="44"/>
      <c r="V308" s="44"/>
      <c r="W308" s="44"/>
      <c r="X308" s="44"/>
      <c r="Y308" s="44"/>
    </row>
    <row r="309" spans="1:25" s="41" customFormat="1">
      <c r="A309" s="114" t="s">
        <v>180</v>
      </c>
      <c r="B309" s="115" t="s">
        <v>577</v>
      </c>
      <c r="C309" s="138" t="s">
        <v>260</v>
      </c>
      <c r="D309" s="116">
        <v>15</v>
      </c>
      <c r="E309" s="116">
        <v>80</v>
      </c>
      <c r="F309" s="117">
        <f t="shared" si="36"/>
        <v>1200</v>
      </c>
      <c r="G309" s="120" t="s">
        <v>48</v>
      </c>
      <c r="H309" s="119">
        <f>KoeffForPrice</f>
        <v>1.4554</v>
      </c>
      <c r="I309" s="118">
        <f t="shared" si="37"/>
        <v>98.67</v>
      </c>
      <c r="J309" s="117">
        <f t="shared" si="38"/>
        <v>1480.05</v>
      </c>
      <c r="K309" s="44"/>
      <c r="L309" s="44"/>
      <c r="M309" s="44"/>
      <c r="N309" s="44"/>
      <c r="O309" s="44"/>
      <c r="P309" s="44" t="s">
        <v>49</v>
      </c>
      <c r="Q309" s="44"/>
      <c r="R309" s="44"/>
      <c r="S309" s="44"/>
      <c r="T309" s="44"/>
      <c r="U309" s="44"/>
      <c r="V309" s="44"/>
      <c r="W309" s="44"/>
      <c r="X309" s="44"/>
      <c r="Y309" s="44"/>
    </row>
    <row r="310" spans="1:25" s="41" customFormat="1">
      <c r="A310" s="121" t="s">
        <v>181</v>
      </c>
      <c r="B310" s="122" t="s">
        <v>578</v>
      </c>
      <c r="C310" s="139" t="s">
        <v>314</v>
      </c>
      <c r="D310" s="116">
        <v>4</v>
      </c>
      <c r="E310" s="116">
        <v>920</v>
      </c>
      <c r="F310" s="124">
        <f t="shared" si="36"/>
        <v>3680</v>
      </c>
      <c r="G310" s="120" t="s">
        <v>48</v>
      </c>
      <c r="H310" s="119">
        <f>KoeffForMaterial</f>
        <v>1.3</v>
      </c>
      <c r="I310" s="123">
        <f t="shared" si="37"/>
        <v>1013.56</v>
      </c>
      <c r="J310" s="124">
        <f t="shared" si="38"/>
        <v>4054.24</v>
      </c>
      <c r="K310" s="44"/>
      <c r="L310" s="44"/>
      <c r="M310" s="44"/>
      <c r="N310" s="44"/>
      <c r="O310" s="44"/>
      <c r="P310" s="44" t="s">
        <v>50</v>
      </c>
      <c r="Q310" s="44"/>
      <c r="R310" s="44"/>
      <c r="S310" s="44"/>
      <c r="T310" s="44"/>
      <c r="U310" s="44"/>
      <c r="V310" s="44"/>
      <c r="W310" s="44"/>
      <c r="X310" s="44"/>
      <c r="Y310" s="44"/>
    </row>
    <row r="311" spans="1:25" s="41" customFormat="1">
      <c r="A311" s="121" t="s">
        <v>331</v>
      </c>
      <c r="B311" s="122" t="s">
        <v>579</v>
      </c>
      <c r="C311" s="139" t="s">
        <v>314</v>
      </c>
      <c r="D311" s="116">
        <v>4</v>
      </c>
      <c r="E311" s="116">
        <v>980</v>
      </c>
      <c r="F311" s="124">
        <f t="shared" si="36"/>
        <v>3920</v>
      </c>
      <c r="G311" s="120" t="s">
        <v>48</v>
      </c>
      <c r="H311" s="119">
        <f>KoeffForMaterial</f>
        <v>1.3</v>
      </c>
      <c r="I311" s="123">
        <f t="shared" si="37"/>
        <v>1079.6600000000001</v>
      </c>
      <c r="J311" s="124">
        <f t="shared" si="38"/>
        <v>4318.6400000000003</v>
      </c>
      <c r="K311" s="44"/>
      <c r="L311" s="44"/>
      <c r="M311" s="44"/>
      <c r="N311" s="44"/>
      <c r="O311" s="44"/>
      <c r="P311" s="44" t="s">
        <v>50</v>
      </c>
      <c r="Q311" s="44"/>
      <c r="R311" s="44"/>
      <c r="S311" s="44"/>
      <c r="T311" s="44"/>
      <c r="U311" s="44"/>
      <c r="V311" s="44"/>
      <c r="W311" s="44"/>
      <c r="X311" s="44"/>
      <c r="Y311" s="44"/>
    </row>
    <row r="312" spans="1:25" s="41" customFormat="1" hidden="1">
      <c r="A312" s="72"/>
      <c r="B312" s="136"/>
      <c r="C312" s="74"/>
      <c r="D312" s="74"/>
      <c r="E312" s="73"/>
      <c r="F312" s="65"/>
      <c r="G312" s="63"/>
      <c r="H312" s="47"/>
      <c r="I312" s="47"/>
      <c r="J312" s="65"/>
      <c r="K312" s="44"/>
      <c r="L312" s="44"/>
      <c r="M312" s="44"/>
      <c r="N312" s="44"/>
      <c r="O312" s="44"/>
      <c r="P312" s="44" t="s">
        <v>43</v>
      </c>
      <c r="Q312" s="44"/>
      <c r="R312" s="44"/>
      <c r="S312" s="44"/>
      <c r="T312" s="44"/>
      <c r="U312" s="44"/>
      <c r="V312" s="44"/>
      <c r="W312" s="44"/>
      <c r="X312" s="44"/>
      <c r="Y312" s="44"/>
    </row>
    <row r="313" spans="1:25" s="41" customFormat="1">
      <c r="A313" s="75" t="s">
        <v>45</v>
      </c>
      <c r="B313" s="137"/>
      <c r="C313" s="77"/>
      <c r="D313" s="77"/>
      <c r="E313" s="76"/>
      <c r="F313" s="78">
        <f>SUM(F248:F312)</f>
        <v>911145.66</v>
      </c>
      <c r="G313" s="79"/>
      <c r="H313" s="75" t="s">
        <v>45</v>
      </c>
      <c r="I313" s="76"/>
      <c r="J313" s="78">
        <f>SUM(J248:J312)</f>
        <v>1027769.0000000001</v>
      </c>
      <c r="K313" s="44"/>
      <c r="L313" s="44"/>
      <c r="M313" s="44"/>
      <c r="N313" s="44"/>
      <c r="O313" s="44"/>
      <c r="P313" s="44" t="s">
        <v>44</v>
      </c>
      <c r="Q313" s="44"/>
      <c r="R313" s="44"/>
      <c r="S313" s="44"/>
      <c r="T313" s="44"/>
      <c r="U313" s="44"/>
      <c r="V313" s="44"/>
      <c r="W313" s="44"/>
      <c r="X313" s="44"/>
      <c r="Y313" s="44"/>
    </row>
    <row r="314" spans="1:25" s="41" customFormat="1">
      <c r="A314" s="80" t="s">
        <v>30</v>
      </c>
      <c r="B314" s="133"/>
      <c r="C314" s="82"/>
      <c r="D314" s="82"/>
      <c r="E314" s="81"/>
      <c r="F314" s="83">
        <f>SUMIF(P248:P312,"pr",F248:F312)</f>
        <v>181950</v>
      </c>
      <c r="G314" s="84"/>
      <c r="H314" s="80" t="s">
        <v>30</v>
      </c>
      <c r="I314" s="81"/>
      <c r="J314" s="85">
        <f>SUMIF(P248:P312,"pr",J248:J312)</f>
        <v>224416.63</v>
      </c>
      <c r="K314" s="44"/>
      <c r="L314" s="44"/>
      <c r="M314" s="44"/>
      <c r="N314" s="44"/>
      <c r="O314" s="44"/>
      <c r="P314" s="44" t="s">
        <v>46</v>
      </c>
      <c r="Q314" s="44"/>
      <c r="R314" s="44"/>
      <c r="S314" s="44"/>
      <c r="T314" s="44"/>
      <c r="U314" s="44"/>
      <c r="V314" s="44"/>
      <c r="W314" s="44"/>
      <c r="X314" s="44"/>
      <c r="Y314" s="44"/>
    </row>
    <row r="315" spans="1:25" s="41" customFormat="1">
      <c r="A315" s="80" t="s">
        <v>32</v>
      </c>
      <c r="B315" s="133"/>
      <c r="C315" s="82"/>
      <c r="D315" s="82"/>
      <c r="E315" s="81"/>
      <c r="F315" s="83">
        <f>SUMIF(P248:P312,"mat",F248:F312)+SUMIF(P248:P312,"meh",F248:F312)</f>
        <v>729195.66</v>
      </c>
      <c r="G315" s="84"/>
      <c r="H315" s="80" t="s">
        <v>32</v>
      </c>
      <c r="I315" s="81"/>
      <c r="J315" s="85">
        <f>SUMIF(P248:P312,"mat",J248:J312)+SUMIF(P248:P312,"meh",J248:J312)</f>
        <v>803352.37</v>
      </c>
      <c r="K315" s="44"/>
      <c r="L315" s="44"/>
      <c r="M315" s="44"/>
      <c r="N315" s="44"/>
      <c r="O315" s="44"/>
      <c r="P315" s="44" t="s">
        <v>47</v>
      </c>
      <c r="Q315" s="44"/>
      <c r="R315" s="44"/>
      <c r="S315" s="44"/>
      <c r="T315" s="44"/>
      <c r="U315" s="44"/>
      <c r="V315" s="44"/>
      <c r="W315" s="44"/>
      <c r="X315" s="44"/>
      <c r="Y315" s="44"/>
    </row>
    <row r="316" spans="1:25" s="41" customFormat="1">
      <c r="A316" s="47"/>
      <c r="B316" s="134"/>
      <c r="C316" s="64"/>
      <c r="D316" s="64"/>
      <c r="E316" s="47"/>
      <c r="F316" s="47"/>
      <c r="G316" s="63"/>
      <c r="H316" s="47"/>
      <c r="I316" s="47"/>
      <c r="J316" s="65"/>
      <c r="K316" s="44"/>
      <c r="L316" s="44"/>
      <c r="M316" s="44"/>
      <c r="N316" s="44"/>
      <c r="O316" s="44"/>
      <c r="P316" s="44" t="s">
        <v>26</v>
      </c>
      <c r="Q316" s="44"/>
      <c r="R316" s="44"/>
      <c r="S316" s="44"/>
      <c r="T316" s="44"/>
      <c r="U316" s="44"/>
      <c r="V316" s="44"/>
      <c r="W316" s="44"/>
      <c r="X316" s="44"/>
      <c r="Y316" s="44"/>
    </row>
    <row r="317" spans="1:25" s="41" customFormat="1">
      <c r="A317" s="66">
        <v>6</v>
      </c>
      <c r="B317" s="135" t="s">
        <v>365</v>
      </c>
      <c r="C317" s="68"/>
      <c r="D317" s="68"/>
      <c r="E317" s="69"/>
      <c r="F317" s="70"/>
      <c r="G317" s="71"/>
      <c r="H317" s="69"/>
      <c r="I317" s="69"/>
      <c r="J317" s="70"/>
      <c r="K317" s="44"/>
      <c r="L317" s="44"/>
      <c r="M317" s="44"/>
      <c r="N317" s="44"/>
      <c r="O317" s="44"/>
      <c r="P317" s="44" t="s">
        <v>41</v>
      </c>
      <c r="Q317" s="44"/>
      <c r="R317" s="44"/>
      <c r="S317" s="44"/>
      <c r="T317" s="44"/>
      <c r="U317" s="44"/>
      <c r="V317" s="44"/>
      <c r="W317" s="44"/>
      <c r="X317" s="44"/>
      <c r="Y317" s="44"/>
    </row>
    <row r="318" spans="1:25" s="41" customFormat="1" hidden="1">
      <c r="A318" s="72"/>
      <c r="B318" s="136"/>
      <c r="C318" s="74"/>
      <c r="D318" s="74"/>
      <c r="E318" s="73"/>
      <c r="F318" s="65"/>
      <c r="G318" s="63"/>
      <c r="H318" s="47"/>
      <c r="I318" s="47"/>
      <c r="J318" s="65"/>
      <c r="K318" s="44"/>
      <c r="L318" s="44"/>
      <c r="M318" s="44"/>
      <c r="N318" s="44"/>
      <c r="O318" s="44"/>
      <c r="P318" s="44" t="s">
        <v>42</v>
      </c>
      <c r="Q318" s="44"/>
      <c r="R318" s="44"/>
      <c r="S318" s="44"/>
      <c r="T318" s="44"/>
      <c r="U318" s="44"/>
      <c r="V318" s="44"/>
      <c r="W318" s="44"/>
      <c r="X318" s="44"/>
      <c r="Y318" s="44"/>
    </row>
    <row r="319" spans="1:25" s="41" customFormat="1">
      <c r="A319" s="114" t="s">
        <v>51</v>
      </c>
      <c r="B319" s="115" t="s">
        <v>371</v>
      </c>
      <c r="C319" s="138" t="s">
        <v>211</v>
      </c>
      <c r="D319" s="116">
        <v>2</v>
      </c>
      <c r="E319" s="116">
        <v>500</v>
      </c>
      <c r="F319" s="117">
        <f t="shared" ref="F319:F360" si="40">ROUND(E319*ROUND(D319,2),2)</f>
        <v>1000</v>
      </c>
      <c r="G319" s="120" t="s">
        <v>48</v>
      </c>
      <c r="H319" s="119">
        <f>KoeffForPrice</f>
        <v>1.4554</v>
      </c>
      <c r="I319" s="118">
        <f t="shared" ref="I319:I360" si="41">ROUND(E319*H319/1.18,2)</f>
        <v>616.69000000000005</v>
      </c>
      <c r="J319" s="117">
        <f t="shared" ref="J319:J360" si="42">ROUND(I319*ROUND(D319,2),2)</f>
        <v>1233.3800000000001</v>
      </c>
      <c r="K319" s="44"/>
      <c r="L319" s="44"/>
      <c r="M319" s="44"/>
      <c r="N319" s="44"/>
      <c r="O319" s="44"/>
      <c r="P319" s="44" t="s">
        <v>49</v>
      </c>
      <c r="Q319" s="44"/>
      <c r="R319" s="44"/>
      <c r="S319" s="44"/>
      <c r="T319" s="44"/>
      <c r="U319" s="44"/>
      <c r="V319" s="44"/>
      <c r="W319" s="44"/>
      <c r="X319" s="44"/>
      <c r="Y319" s="44"/>
    </row>
    <row r="320" spans="1:25" s="41" customFormat="1">
      <c r="A320" s="114" t="s">
        <v>55</v>
      </c>
      <c r="B320" s="115" t="s">
        <v>366</v>
      </c>
      <c r="C320" s="138" t="s">
        <v>211</v>
      </c>
      <c r="D320" s="116">
        <v>1</v>
      </c>
      <c r="E320" s="116">
        <v>400</v>
      </c>
      <c r="F320" s="117">
        <f t="shared" si="40"/>
        <v>400</v>
      </c>
      <c r="G320" s="120" t="s">
        <v>48</v>
      </c>
      <c r="H320" s="119">
        <f>KoeffForPrice</f>
        <v>1.4554</v>
      </c>
      <c r="I320" s="118">
        <f t="shared" si="41"/>
        <v>493.36</v>
      </c>
      <c r="J320" s="117">
        <f t="shared" si="42"/>
        <v>493.36</v>
      </c>
      <c r="K320" s="44"/>
      <c r="L320" s="44"/>
      <c r="M320" s="44"/>
      <c r="N320" s="44"/>
      <c r="O320" s="44"/>
      <c r="P320" s="44" t="s">
        <v>49</v>
      </c>
      <c r="Q320" s="44"/>
      <c r="R320" s="44"/>
      <c r="S320" s="44"/>
      <c r="T320" s="44"/>
      <c r="U320" s="44"/>
      <c r="V320" s="44"/>
      <c r="W320" s="44"/>
      <c r="X320" s="44"/>
      <c r="Y320" s="44"/>
    </row>
    <row r="321" spans="1:25" s="41" customFormat="1">
      <c r="A321" s="114" t="s">
        <v>59</v>
      </c>
      <c r="B321" s="115" t="s">
        <v>438</v>
      </c>
      <c r="C321" s="138" t="s">
        <v>211</v>
      </c>
      <c r="D321" s="116">
        <v>1</v>
      </c>
      <c r="E321" s="116">
        <v>250</v>
      </c>
      <c r="F321" s="117">
        <f t="shared" si="40"/>
        <v>250</v>
      </c>
      <c r="G321" s="120" t="s">
        <v>48</v>
      </c>
      <c r="H321" s="119">
        <f>KoeffForPrice</f>
        <v>1.4554</v>
      </c>
      <c r="I321" s="118">
        <f t="shared" si="41"/>
        <v>308.35000000000002</v>
      </c>
      <c r="J321" s="117">
        <f t="shared" si="42"/>
        <v>308.35000000000002</v>
      </c>
      <c r="K321" s="44"/>
      <c r="L321" s="44"/>
      <c r="M321" s="44"/>
      <c r="N321" s="44"/>
      <c r="O321" s="44"/>
      <c r="P321" s="44" t="s">
        <v>49</v>
      </c>
      <c r="Q321" s="44"/>
      <c r="R321" s="44"/>
      <c r="S321" s="44"/>
      <c r="T321" s="44"/>
      <c r="U321" s="44"/>
      <c r="V321" s="44"/>
      <c r="W321" s="44"/>
      <c r="X321" s="44"/>
      <c r="Y321" s="44"/>
    </row>
    <row r="322" spans="1:25" s="41" customFormat="1">
      <c r="A322" s="114" t="s">
        <v>94</v>
      </c>
      <c r="B322" s="115" t="s">
        <v>367</v>
      </c>
      <c r="C322" s="138" t="s">
        <v>211</v>
      </c>
      <c r="D322" s="116">
        <v>1</v>
      </c>
      <c r="E322" s="116">
        <v>600</v>
      </c>
      <c r="F322" s="117">
        <f t="shared" si="40"/>
        <v>600</v>
      </c>
      <c r="G322" s="120" t="s">
        <v>48</v>
      </c>
      <c r="H322" s="119">
        <f>KoeffForPrice</f>
        <v>1.4554</v>
      </c>
      <c r="I322" s="118">
        <f t="shared" si="41"/>
        <v>740.03</v>
      </c>
      <c r="J322" s="117">
        <f t="shared" si="42"/>
        <v>740.03</v>
      </c>
      <c r="K322" s="44"/>
      <c r="L322" s="44"/>
      <c r="M322" s="44"/>
      <c r="N322" s="44"/>
      <c r="O322" s="44"/>
      <c r="P322" s="44" t="s">
        <v>49</v>
      </c>
      <c r="Q322" s="44"/>
      <c r="R322" s="44"/>
      <c r="S322" s="44"/>
      <c r="T322" s="44"/>
      <c r="U322" s="44"/>
      <c r="V322" s="44"/>
      <c r="W322" s="44"/>
      <c r="X322" s="44"/>
      <c r="Y322" s="44"/>
    </row>
    <row r="323" spans="1:25" s="41" customFormat="1">
      <c r="A323" s="114" t="s">
        <v>104</v>
      </c>
      <c r="B323" s="115" t="s">
        <v>368</v>
      </c>
      <c r="C323" s="138" t="s">
        <v>211</v>
      </c>
      <c r="D323" s="116">
        <v>2</v>
      </c>
      <c r="E323" s="116">
        <v>1000</v>
      </c>
      <c r="F323" s="117">
        <f t="shared" si="40"/>
        <v>2000</v>
      </c>
      <c r="G323" s="120" t="s">
        <v>48</v>
      </c>
      <c r="H323" s="119">
        <f>KoeffForPrice</f>
        <v>1.4554</v>
      </c>
      <c r="I323" s="118">
        <f t="shared" si="41"/>
        <v>1233.3900000000001</v>
      </c>
      <c r="J323" s="117">
        <f t="shared" si="42"/>
        <v>2466.7800000000002</v>
      </c>
      <c r="K323" s="44"/>
      <c r="L323" s="44"/>
      <c r="M323" s="44"/>
      <c r="N323" s="44"/>
      <c r="O323" s="44"/>
      <c r="P323" s="44" t="s">
        <v>49</v>
      </c>
      <c r="Q323" s="44"/>
      <c r="R323" s="44"/>
      <c r="S323" s="44"/>
      <c r="T323" s="44"/>
      <c r="U323" s="44"/>
      <c r="V323" s="44"/>
      <c r="W323" s="44"/>
      <c r="X323" s="44"/>
      <c r="Y323" s="44"/>
    </row>
    <row r="324" spans="1:25" s="41" customFormat="1">
      <c r="A324" s="121" t="s">
        <v>105</v>
      </c>
      <c r="B324" s="122" t="s">
        <v>435</v>
      </c>
      <c r="C324" s="139" t="s">
        <v>80</v>
      </c>
      <c r="D324" s="116">
        <v>2</v>
      </c>
      <c r="E324" s="116">
        <v>4150</v>
      </c>
      <c r="F324" s="124">
        <f t="shared" si="40"/>
        <v>8300</v>
      </c>
      <c r="G324" s="120" t="s">
        <v>48</v>
      </c>
      <c r="H324" s="119">
        <f>KoeffForMaterial</f>
        <v>1.3</v>
      </c>
      <c r="I324" s="123">
        <f t="shared" si="41"/>
        <v>4572.03</v>
      </c>
      <c r="J324" s="124">
        <f t="shared" si="42"/>
        <v>9144.06</v>
      </c>
      <c r="K324" s="44"/>
      <c r="L324" s="44"/>
      <c r="M324" s="44"/>
      <c r="N324" s="44"/>
      <c r="O324" s="44"/>
      <c r="P324" s="44" t="s">
        <v>50</v>
      </c>
      <c r="Q324" s="44"/>
      <c r="R324" s="44"/>
      <c r="S324" s="44"/>
      <c r="T324" s="44"/>
      <c r="U324" s="44"/>
      <c r="V324" s="44"/>
      <c r="W324" s="44"/>
      <c r="X324" s="44"/>
      <c r="Y324" s="44"/>
    </row>
    <row r="325" spans="1:25" s="41" customFormat="1">
      <c r="A325" s="114" t="s">
        <v>114</v>
      </c>
      <c r="B325" s="115" t="s">
        <v>369</v>
      </c>
      <c r="C325" s="138" t="s">
        <v>211</v>
      </c>
      <c r="D325" s="116">
        <v>2</v>
      </c>
      <c r="E325" s="116">
        <v>800</v>
      </c>
      <c r="F325" s="117">
        <f t="shared" si="40"/>
        <v>1600</v>
      </c>
      <c r="G325" s="120" t="s">
        <v>48</v>
      </c>
      <c r="H325" s="119">
        <f>KoeffForPrice</f>
        <v>1.4554</v>
      </c>
      <c r="I325" s="118">
        <f t="shared" si="41"/>
        <v>986.71</v>
      </c>
      <c r="J325" s="117">
        <f t="shared" si="42"/>
        <v>1973.42</v>
      </c>
      <c r="K325" s="44"/>
      <c r="L325" s="44"/>
      <c r="M325" s="44"/>
      <c r="N325" s="44"/>
      <c r="O325" s="44"/>
      <c r="P325" s="44" t="s">
        <v>49</v>
      </c>
      <c r="Q325" s="44"/>
      <c r="R325" s="44"/>
      <c r="S325" s="44"/>
      <c r="T325" s="44"/>
      <c r="U325" s="44"/>
      <c r="V325" s="44"/>
      <c r="W325" s="44"/>
      <c r="X325" s="44"/>
      <c r="Y325" s="44"/>
    </row>
    <row r="326" spans="1:25" s="41" customFormat="1">
      <c r="A326" s="121" t="s">
        <v>115</v>
      </c>
      <c r="B326" s="122" t="s">
        <v>432</v>
      </c>
      <c r="C326" s="139" t="s">
        <v>80</v>
      </c>
      <c r="D326" s="116">
        <v>2</v>
      </c>
      <c r="E326" s="116">
        <v>3250</v>
      </c>
      <c r="F326" s="124">
        <f t="shared" si="40"/>
        <v>6500</v>
      </c>
      <c r="G326" s="120" t="s">
        <v>48</v>
      </c>
      <c r="H326" s="119">
        <f>KoeffForMaterial</f>
        <v>1.3</v>
      </c>
      <c r="I326" s="123">
        <f t="shared" si="41"/>
        <v>3580.51</v>
      </c>
      <c r="J326" s="124">
        <f t="shared" si="42"/>
        <v>7161.02</v>
      </c>
      <c r="K326" s="44"/>
      <c r="L326" s="44"/>
      <c r="M326" s="44"/>
      <c r="N326" s="44"/>
      <c r="O326" s="44"/>
      <c r="P326" s="44" t="s">
        <v>50</v>
      </c>
      <c r="Q326" s="44"/>
      <c r="R326" s="44"/>
      <c r="S326" s="44"/>
      <c r="T326" s="44"/>
      <c r="U326" s="44"/>
      <c r="V326" s="44"/>
      <c r="W326" s="44"/>
      <c r="X326" s="44"/>
      <c r="Y326" s="44"/>
    </row>
    <row r="327" spans="1:25" s="41" customFormat="1">
      <c r="A327" s="121" t="s">
        <v>213</v>
      </c>
      <c r="B327" s="122" t="s">
        <v>433</v>
      </c>
      <c r="C327" s="139" t="s">
        <v>80</v>
      </c>
      <c r="D327" s="116">
        <v>2</v>
      </c>
      <c r="E327" s="116">
        <v>350</v>
      </c>
      <c r="F327" s="124">
        <f t="shared" si="40"/>
        <v>700</v>
      </c>
      <c r="G327" s="120" t="s">
        <v>48</v>
      </c>
      <c r="H327" s="119">
        <f>KoeffForMaterial</f>
        <v>1.3</v>
      </c>
      <c r="I327" s="123">
        <f t="shared" si="41"/>
        <v>385.59</v>
      </c>
      <c r="J327" s="124">
        <f t="shared" si="42"/>
        <v>771.18</v>
      </c>
      <c r="K327" s="44"/>
      <c r="L327" s="44"/>
      <c r="M327" s="44"/>
      <c r="N327" s="44"/>
      <c r="O327" s="44"/>
      <c r="P327" s="44" t="s">
        <v>50</v>
      </c>
      <c r="Q327" s="44"/>
      <c r="R327" s="44"/>
      <c r="S327" s="44"/>
      <c r="T327" s="44"/>
      <c r="U327" s="44"/>
      <c r="V327" s="44"/>
      <c r="W327" s="44"/>
      <c r="X327" s="44"/>
      <c r="Y327" s="44"/>
    </row>
    <row r="328" spans="1:25" s="41" customFormat="1">
      <c r="A328" s="114" t="s">
        <v>118</v>
      </c>
      <c r="B328" s="115" t="s">
        <v>370</v>
      </c>
      <c r="C328" s="138" t="s">
        <v>211</v>
      </c>
      <c r="D328" s="116">
        <v>2</v>
      </c>
      <c r="E328" s="116">
        <v>500</v>
      </c>
      <c r="F328" s="117">
        <f t="shared" si="40"/>
        <v>1000</v>
      </c>
      <c r="G328" s="120" t="s">
        <v>48</v>
      </c>
      <c r="H328" s="119">
        <f>KoeffForPrice</f>
        <v>1.4554</v>
      </c>
      <c r="I328" s="118">
        <f t="shared" si="41"/>
        <v>616.69000000000005</v>
      </c>
      <c r="J328" s="117">
        <f t="shared" si="42"/>
        <v>1233.3800000000001</v>
      </c>
      <c r="K328" s="44"/>
      <c r="L328" s="44"/>
      <c r="M328" s="44"/>
      <c r="N328" s="44"/>
      <c r="O328" s="44"/>
      <c r="P328" s="44" t="s">
        <v>49</v>
      </c>
      <c r="Q328" s="44"/>
      <c r="R328" s="44"/>
      <c r="S328" s="44"/>
      <c r="T328" s="44"/>
      <c r="U328" s="44"/>
      <c r="V328" s="44"/>
      <c r="W328" s="44"/>
      <c r="X328" s="44"/>
      <c r="Y328" s="44"/>
    </row>
    <row r="329" spans="1:25" s="41" customFormat="1">
      <c r="A329" s="121" t="s">
        <v>119</v>
      </c>
      <c r="B329" s="122" t="s">
        <v>434</v>
      </c>
      <c r="C329" s="139" t="s">
        <v>80</v>
      </c>
      <c r="D329" s="116">
        <v>2</v>
      </c>
      <c r="E329" s="116">
        <v>2220</v>
      </c>
      <c r="F329" s="124">
        <f t="shared" si="40"/>
        <v>4440</v>
      </c>
      <c r="G329" s="120" t="s">
        <v>48</v>
      </c>
      <c r="H329" s="119">
        <f>KoeffForMaterial</f>
        <v>1.3</v>
      </c>
      <c r="I329" s="123">
        <f t="shared" si="41"/>
        <v>2445.7600000000002</v>
      </c>
      <c r="J329" s="124">
        <f t="shared" si="42"/>
        <v>4891.5200000000004</v>
      </c>
      <c r="K329" s="44"/>
      <c r="L329" s="44"/>
      <c r="M329" s="44"/>
      <c r="N329" s="44"/>
      <c r="O329" s="44"/>
      <c r="P329" s="44" t="s">
        <v>50</v>
      </c>
      <c r="Q329" s="44"/>
      <c r="R329" s="44"/>
      <c r="S329" s="44"/>
      <c r="T329" s="44"/>
      <c r="U329" s="44"/>
      <c r="V329" s="44"/>
      <c r="W329" s="44"/>
      <c r="X329" s="44"/>
      <c r="Y329" s="44"/>
    </row>
    <row r="330" spans="1:25" s="41" customFormat="1">
      <c r="A330" s="114" t="s">
        <v>122</v>
      </c>
      <c r="B330" s="115" t="s">
        <v>626</v>
      </c>
      <c r="C330" s="138" t="s">
        <v>76</v>
      </c>
      <c r="D330" s="116">
        <v>25</v>
      </c>
      <c r="E330" s="116">
        <v>100</v>
      </c>
      <c r="F330" s="117">
        <f t="shared" si="40"/>
        <v>2500</v>
      </c>
      <c r="G330" s="120" t="s">
        <v>48</v>
      </c>
      <c r="H330" s="119">
        <f>KoeffForPrice</f>
        <v>1.4554</v>
      </c>
      <c r="I330" s="118">
        <f t="shared" si="41"/>
        <v>123.34</v>
      </c>
      <c r="J330" s="117">
        <f t="shared" si="42"/>
        <v>3083.5</v>
      </c>
      <c r="K330" s="44"/>
      <c r="L330" s="44"/>
      <c r="M330" s="44"/>
      <c r="N330" s="44"/>
      <c r="O330" s="44"/>
      <c r="P330" s="44" t="s">
        <v>49</v>
      </c>
      <c r="Q330" s="44"/>
      <c r="R330" s="44"/>
      <c r="S330" s="44"/>
      <c r="T330" s="44"/>
      <c r="U330" s="44"/>
      <c r="V330" s="44"/>
      <c r="W330" s="44"/>
      <c r="X330" s="44"/>
      <c r="Y330" s="44"/>
    </row>
    <row r="331" spans="1:25" s="41" customFormat="1">
      <c r="A331" s="121" t="s">
        <v>123</v>
      </c>
      <c r="B331" s="122" t="s">
        <v>627</v>
      </c>
      <c r="C331" s="139" t="s">
        <v>76</v>
      </c>
      <c r="D331" s="116">
        <v>25</v>
      </c>
      <c r="E331" s="116">
        <v>165</v>
      </c>
      <c r="F331" s="124">
        <f t="shared" si="40"/>
        <v>4125</v>
      </c>
      <c r="G331" s="120" t="s">
        <v>48</v>
      </c>
      <c r="H331" s="119">
        <f>KoeffForMaterial</f>
        <v>1.3</v>
      </c>
      <c r="I331" s="123">
        <f t="shared" si="41"/>
        <v>181.78</v>
      </c>
      <c r="J331" s="124">
        <f t="shared" si="42"/>
        <v>4544.5</v>
      </c>
      <c r="K331" s="44"/>
      <c r="L331" s="44"/>
      <c r="M331" s="44"/>
      <c r="N331" s="44"/>
      <c r="O331" s="44"/>
      <c r="P331" s="44" t="s">
        <v>50</v>
      </c>
      <c r="Q331" s="44"/>
      <c r="R331" s="44"/>
      <c r="S331" s="44"/>
      <c r="T331" s="44"/>
      <c r="U331" s="44"/>
      <c r="V331" s="44"/>
      <c r="W331" s="44"/>
      <c r="X331" s="44"/>
      <c r="Y331" s="44"/>
    </row>
    <row r="332" spans="1:25" s="41" customFormat="1">
      <c r="A332" s="121" t="s">
        <v>124</v>
      </c>
      <c r="B332" s="122" t="s">
        <v>628</v>
      </c>
      <c r="C332" s="139" t="s">
        <v>372</v>
      </c>
      <c r="D332" s="116">
        <v>1</v>
      </c>
      <c r="E332" s="116">
        <v>4700</v>
      </c>
      <c r="F332" s="124">
        <f t="shared" si="40"/>
        <v>4700</v>
      </c>
      <c r="G332" s="120" t="s">
        <v>48</v>
      </c>
      <c r="H332" s="119">
        <f>KoeffForMaterial</f>
        <v>1.3</v>
      </c>
      <c r="I332" s="123">
        <f t="shared" si="41"/>
        <v>5177.97</v>
      </c>
      <c r="J332" s="124">
        <f t="shared" si="42"/>
        <v>5177.97</v>
      </c>
      <c r="K332" s="44"/>
      <c r="L332" s="44"/>
      <c r="M332" s="44"/>
      <c r="N332" s="44"/>
      <c r="O332" s="44"/>
      <c r="P332" s="44" t="s">
        <v>50</v>
      </c>
      <c r="Q332" s="44"/>
      <c r="R332" s="44"/>
      <c r="S332" s="44"/>
      <c r="T332" s="44"/>
      <c r="U332" s="44"/>
      <c r="V332" s="44"/>
      <c r="W332" s="44"/>
      <c r="X332" s="44"/>
      <c r="Y332" s="44"/>
    </row>
    <row r="333" spans="1:25" s="41" customFormat="1">
      <c r="A333" s="121" t="s">
        <v>125</v>
      </c>
      <c r="B333" s="122" t="s">
        <v>79</v>
      </c>
      <c r="C333" s="139" t="s">
        <v>80</v>
      </c>
      <c r="D333" s="116">
        <v>30</v>
      </c>
      <c r="E333" s="116">
        <v>6.85</v>
      </c>
      <c r="F333" s="124">
        <f t="shared" si="40"/>
        <v>205.5</v>
      </c>
      <c r="G333" s="120" t="s">
        <v>48</v>
      </c>
      <c r="H333" s="119">
        <f>KoeffForMaterial</f>
        <v>1.3</v>
      </c>
      <c r="I333" s="123">
        <f t="shared" si="41"/>
        <v>7.55</v>
      </c>
      <c r="J333" s="124">
        <f t="shared" si="42"/>
        <v>226.5</v>
      </c>
      <c r="K333" s="44"/>
      <c r="L333" s="44"/>
      <c r="M333" s="44"/>
      <c r="N333" s="44"/>
      <c r="O333" s="44"/>
      <c r="P333" s="44" t="s">
        <v>50</v>
      </c>
      <c r="Q333" s="44"/>
      <c r="R333" s="44"/>
      <c r="S333" s="44"/>
      <c r="T333" s="44"/>
      <c r="U333" s="44"/>
      <c r="V333" s="44"/>
      <c r="W333" s="44"/>
      <c r="X333" s="44"/>
      <c r="Y333" s="44"/>
    </row>
    <row r="334" spans="1:25" s="41" customFormat="1">
      <c r="A334" s="121" t="s">
        <v>325</v>
      </c>
      <c r="B334" s="122" t="s">
        <v>81</v>
      </c>
      <c r="C334" s="139" t="s">
        <v>76</v>
      </c>
      <c r="D334" s="116">
        <v>30</v>
      </c>
      <c r="E334" s="116">
        <v>18.82</v>
      </c>
      <c r="F334" s="124">
        <f t="shared" si="40"/>
        <v>564.6</v>
      </c>
      <c r="G334" s="120" t="s">
        <v>48</v>
      </c>
      <c r="H334" s="119">
        <f>KoeffForMaterial</f>
        <v>1.3</v>
      </c>
      <c r="I334" s="123">
        <f t="shared" si="41"/>
        <v>20.73</v>
      </c>
      <c r="J334" s="124">
        <f t="shared" si="42"/>
        <v>621.9</v>
      </c>
      <c r="K334" s="44"/>
      <c r="L334" s="44"/>
      <c r="M334" s="44"/>
      <c r="N334" s="44"/>
      <c r="O334" s="44"/>
      <c r="P334" s="44" t="s">
        <v>50</v>
      </c>
      <c r="Q334" s="44"/>
      <c r="R334" s="44"/>
      <c r="S334" s="44"/>
      <c r="T334" s="44"/>
      <c r="U334" s="44"/>
      <c r="V334" s="44"/>
      <c r="W334" s="44"/>
      <c r="X334" s="44"/>
      <c r="Y334" s="44"/>
    </row>
    <row r="335" spans="1:25" s="47" customFormat="1">
      <c r="A335" s="121" t="s">
        <v>326</v>
      </c>
      <c r="B335" s="122" t="s">
        <v>373</v>
      </c>
      <c r="C335" s="139" t="s">
        <v>80</v>
      </c>
      <c r="D335" s="116">
        <v>30</v>
      </c>
      <c r="E335" s="116">
        <v>56</v>
      </c>
      <c r="F335" s="124">
        <f t="shared" si="40"/>
        <v>1680</v>
      </c>
      <c r="G335" s="120" t="s">
        <v>48</v>
      </c>
      <c r="H335" s="119">
        <f>KoeffForMaterial</f>
        <v>1.3</v>
      </c>
      <c r="I335" s="123">
        <f t="shared" si="41"/>
        <v>61.69</v>
      </c>
      <c r="J335" s="124">
        <f t="shared" si="42"/>
        <v>1850.7</v>
      </c>
      <c r="K335" s="46"/>
      <c r="L335" s="46"/>
      <c r="M335" s="46"/>
      <c r="N335" s="46"/>
      <c r="O335" s="46"/>
      <c r="P335" s="46" t="s">
        <v>50</v>
      </c>
      <c r="Q335" s="46"/>
      <c r="R335" s="46"/>
      <c r="S335" s="46"/>
      <c r="T335" s="46"/>
      <c r="U335" s="46"/>
      <c r="V335" s="46"/>
      <c r="W335" s="46"/>
      <c r="X335" s="46"/>
      <c r="Y335" s="46"/>
    </row>
    <row r="336" spans="1:25" s="47" customFormat="1">
      <c r="A336" s="114" t="s">
        <v>132</v>
      </c>
      <c r="B336" s="115" t="s">
        <v>629</v>
      </c>
      <c r="C336" s="138" t="s">
        <v>211</v>
      </c>
      <c r="D336" s="116">
        <v>1</v>
      </c>
      <c r="E336" s="116">
        <v>600</v>
      </c>
      <c r="F336" s="117">
        <f t="shared" si="40"/>
        <v>600</v>
      </c>
      <c r="G336" s="120" t="s">
        <v>48</v>
      </c>
      <c r="H336" s="119">
        <f>KoeffForPrice</f>
        <v>1.4554</v>
      </c>
      <c r="I336" s="118">
        <f t="shared" si="41"/>
        <v>740.03</v>
      </c>
      <c r="J336" s="117">
        <f t="shared" si="42"/>
        <v>740.03</v>
      </c>
      <c r="K336" s="46"/>
      <c r="L336" s="46"/>
      <c r="M336" s="46"/>
      <c r="N336" s="46"/>
      <c r="O336" s="46"/>
      <c r="P336" s="46" t="s">
        <v>49</v>
      </c>
      <c r="Q336" s="46"/>
      <c r="R336" s="46"/>
      <c r="S336" s="46"/>
      <c r="T336" s="46"/>
      <c r="U336" s="46"/>
      <c r="V336" s="46"/>
      <c r="W336" s="46"/>
      <c r="X336" s="46"/>
      <c r="Y336" s="46"/>
    </row>
    <row r="337" spans="1:25" s="47" customFormat="1">
      <c r="A337" s="121" t="s">
        <v>133</v>
      </c>
      <c r="B337" s="122" t="s">
        <v>630</v>
      </c>
      <c r="C337" s="139" t="s">
        <v>211</v>
      </c>
      <c r="D337" s="116">
        <v>1</v>
      </c>
      <c r="E337" s="116">
        <v>1870</v>
      </c>
      <c r="F337" s="124">
        <f t="shared" si="40"/>
        <v>1870</v>
      </c>
      <c r="G337" s="120" t="s">
        <v>48</v>
      </c>
      <c r="H337" s="119">
        <f>KoeffForMaterial</f>
        <v>1.3</v>
      </c>
      <c r="I337" s="123">
        <f t="shared" si="41"/>
        <v>2060.17</v>
      </c>
      <c r="J337" s="124">
        <f t="shared" si="42"/>
        <v>2060.17</v>
      </c>
      <c r="K337" s="46"/>
      <c r="L337" s="46"/>
      <c r="M337" s="46"/>
      <c r="N337" s="46"/>
      <c r="O337" s="46"/>
      <c r="P337" s="46" t="s">
        <v>50</v>
      </c>
      <c r="Q337" s="46"/>
      <c r="R337" s="46"/>
      <c r="S337" s="46"/>
      <c r="T337" s="46"/>
      <c r="U337" s="46"/>
      <c r="V337" s="46"/>
      <c r="W337" s="46"/>
      <c r="X337" s="46"/>
      <c r="Y337" s="46"/>
    </row>
    <row r="338" spans="1:25" s="41" customFormat="1">
      <c r="A338" s="114" t="s">
        <v>136</v>
      </c>
      <c r="B338" s="115" t="s">
        <v>374</v>
      </c>
      <c r="C338" s="138" t="s">
        <v>80</v>
      </c>
      <c r="D338" s="116">
        <v>8</v>
      </c>
      <c r="E338" s="116">
        <v>150</v>
      </c>
      <c r="F338" s="117">
        <f t="shared" si="40"/>
        <v>1200</v>
      </c>
      <c r="G338" s="120" t="s">
        <v>48</v>
      </c>
      <c r="H338" s="119">
        <f>KoeffForPrice</f>
        <v>1.4554</v>
      </c>
      <c r="I338" s="118">
        <f t="shared" si="41"/>
        <v>185.01</v>
      </c>
      <c r="J338" s="117">
        <f t="shared" si="42"/>
        <v>1480.08</v>
      </c>
      <c r="K338" s="44"/>
      <c r="L338" s="44"/>
      <c r="M338" s="44"/>
      <c r="N338" s="44"/>
      <c r="O338" s="44"/>
      <c r="P338" s="44" t="s">
        <v>49</v>
      </c>
      <c r="Q338" s="44"/>
      <c r="R338" s="44"/>
      <c r="S338" s="44"/>
      <c r="T338" s="44"/>
      <c r="U338" s="44"/>
      <c r="V338" s="44"/>
      <c r="W338" s="44"/>
      <c r="X338" s="44"/>
      <c r="Y338" s="44"/>
    </row>
    <row r="339" spans="1:25" s="41" customFormat="1">
      <c r="A339" s="121" t="s">
        <v>137</v>
      </c>
      <c r="B339" s="122" t="s">
        <v>375</v>
      </c>
      <c r="C339" s="139" t="s">
        <v>80</v>
      </c>
      <c r="D339" s="116">
        <v>8</v>
      </c>
      <c r="E339" s="116">
        <v>165</v>
      </c>
      <c r="F339" s="124">
        <f t="shared" si="40"/>
        <v>1320</v>
      </c>
      <c r="G339" s="120" t="s">
        <v>48</v>
      </c>
      <c r="H339" s="119">
        <f>KoeffForMaterial</f>
        <v>1.3</v>
      </c>
      <c r="I339" s="123">
        <f t="shared" si="41"/>
        <v>181.78</v>
      </c>
      <c r="J339" s="124">
        <f t="shared" si="42"/>
        <v>1454.24</v>
      </c>
      <c r="K339" s="44"/>
      <c r="L339" s="44"/>
      <c r="M339" s="44"/>
      <c r="N339" s="44"/>
      <c r="O339" s="44"/>
      <c r="P339" s="44" t="s">
        <v>50</v>
      </c>
      <c r="Q339" s="44"/>
      <c r="R339" s="44"/>
      <c r="S339" s="44"/>
      <c r="T339" s="44"/>
      <c r="U339" s="44"/>
      <c r="V339" s="44"/>
      <c r="W339" s="44"/>
      <c r="X339" s="44"/>
      <c r="Y339" s="44"/>
    </row>
    <row r="340" spans="1:25" s="41" customFormat="1">
      <c r="A340" s="114" t="s">
        <v>142</v>
      </c>
      <c r="B340" s="115" t="s">
        <v>376</v>
      </c>
      <c r="C340" s="138" t="s">
        <v>76</v>
      </c>
      <c r="D340" s="116">
        <v>25</v>
      </c>
      <c r="E340" s="116">
        <v>50</v>
      </c>
      <c r="F340" s="117">
        <f t="shared" si="40"/>
        <v>1250</v>
      </c>
      <c r="G340" s="120" t="s">
        <v>48</v>
      </c>
      <c r="H340" s="119">
        <f>KoeffForPrice</f>
        <v>1.4554</v>
      </c>
      <c r="I340" s="118">
        <f t="shared" si="41"/>
        <v>61.67</v>
      </c>
      <c r="J340" s="117">
        <f t="shared" si="42"/>
        <v>1541.75</v>
      </c>
      <c r="K340" s="44"/>
      <c r="L340" s="44"/>
      <c r="M340" s="44"/>
      <c r="N340" s="44"/>
      <c r="O340" s="44"/>
      <c r="P340" s="44" t="s">
        <v>49</v>
      </c>
      <c r="Q340" s="44"/>
      <c r="R340" s="44"/>
      <c r="S340" s="44"/>
      <c r="T340" s="44"/>
      <c r="U340" s="44"/>
      <c r="V340" s="44"/>
      <c r="W340" s="44"/>
      <c r="X340" s="44"/>
      <c r="Y340" s="44"/>
    </row>
    <row r="341" spans="1:25" s="41" customFormat="1">
      <c r="A341" s="121" t="s">
        <v>143</v>
      </c>
      <c r="B341" s="122" t="s">
        <v>377</v>
      </c>
      <c r="C341" s="139" t="s">
        <v>76</v>
      </c>
      <c r="D341" s="116">
        <v>25</v>
      </c>
      <c r="E341" s="116">
        <v>56</v>
      </c>
      <c r="F341" s="124">
        <f t="shared" si="40"/>
        <v>1400</v>
      </c>
      <c r="G341" s="120" t="s">
        <v>48</v>
      </c>
      <c r="H341" s="119">
        <f>KoeffForMaterial</f>
        <v>1.3</v>
      </c>
      <c r="I341" s="123">
        <f t="shared" si="41"/>
        <v>61.69</v>
      </c>
      <c r="J341" s="124">
        <f t="shared" si="42"/>
        <v>1542.25</v>
      </c>
      <c r="K341" s="44"/>
      <c r="L341" s="44"/>
      <c r="M341" s="44"/>
      <c r="N341" s="44"/>
      <c r="O341" s="44"/>
      <c r="P341" s="44" t="s">
        <v>50</v>
      </c>
      <c r="Q341" s="44"/>
      <c r="R341" s="44"/>
      <c r="S341" s="44"/>
      <c r="T341" s="44"/>
      <c r="U341" s="44"/>
      <c r="V341" s="44"/>
      <c r="W341" s="44"/>
      <c r="X341" s="44"/>
      <c r="Y341" s="44"/>
    </row>
    <row r="342" spans="1:25" s="41" customFormat="1">
      <c r="A342" s="114" t="s">
        <v>152</v>
      </c>
      <c r="B342" s="115" t="s">
        <v>378</v>
      </c>
      <c r="C342" s="138" t="s">
        <v>80</v>
      </c>
      <c r="D342" s="116">
        <v>6</v>
      </c>
      <c r="E342" s="116">
        <v>100</v>
      </c>
      <c r="F342" s="117">
        <f t="shared" si="40"/>
        <v>600</v>
      </c>
      <c r="G342" s="120" t="s">
        <v>48</v>
      </c>
      <c r="H342" s="119">
        <f>KoeffForPrice</f>
        <v>1.4554</v>
      </c>
      <c r="I342" s="118">
        <f t="shared" si="41"/>
        <v>123.34</v>
      </c>
      <c r="J342" s="117">
        <f t="shared" si="42"/>
        <v>740.04</v>
      </c>
      <c r="K342" s="44"/>
      <c r="L342" s="44"/>
      <c r="M342" s="44"/>
      <c r="N342" s="44"/>
      <c r="O342" s="44"/>
      <c r="P342" s="44" t="s">
        <v>49</v>
      </c>
      <c r="Q342" s="44"/>
      <c r="R342" s="44"/>
      <c r="S342" s="44"/>
      <c r="T342" s="44"/>
      <c r="U342" s="44"/>
      <c r="V342" s="44"/>
      <c r="W342" s="44"/>
      <c r="X342" s="44"/>
      <c r="Y342" s="44"/>
    </row>
    <row r="343" spans="1:25" s="41" customFormat="1">
      <c r="A343" s="121" t="s">
        <v>153</v>
      </c>
      <c r="B343" s="122" t="s">
        <v>379</v>
      </c>
      <c r="C343" s="139" t="s">
        <v>80</v>
      </c>
      <c r="D343" s="116">
        <v>6</v>
      </c>
      <c r="E343" s="116">
        <v>84</v>
      </c>
      <c r="F343" s="124">
        <f t="shared" si="40"/>
        <v>504</v>
      </c>
      <c r="G343" s="120" t="s">
        <v>48</v>
      </c>
      <c r="H343" s="119">
        <f>KoeffForMaterial</f>
        <v>1.3</v>
      </c>
      <c r="I343" s="123">
        <f t="shared" si="41"/>
        <v>92.54</v>
      </c>
      <c r="J343" s="124">
        <f t="shared" si="42"/>
        <v>555.24</v>
      </c>
      <c r="K343" s="44"/>
      <c r="L343" s="44"/>
      <c r="M343" s="44"/>
      <c r="N343" s="44"/>
      <c r="O343" s="44"/>
      <c r="P343" s="44" t="s">
        <v>50</v>
      </c>
      <c r="Q343" s="44"/>
      <c r="R343" s="44"/>
      <c r="S343" s="44"/>
      <c r="T343" s="44"/>
      <c r="U343" s="44"/>
      <c r="V343" s="44"/>
      <c r="W343" s="44"/>
      <c r="X343" s="44"/>
      <c r="Y343" s="44"/>
    </row>
    <row r="344" spans="1:25" s="41" customFormat="1">
      <c r="A344" s="114" t="s">
        <v>158</v>
      </c>
      <c r="B344" s="115" t="s">
        <v>540</v>
      </c>
      <c r="C344" s="138" t="s">
        <v>76</v>
      </c>
      <c r="D344" s="116">
        <v>20</v>
      </c>
      <c r="E344" s="116">
        <v>100</v>
      </c>
      <c r="F344" s="117">
        <f t="shared" si="40"/>
        <v>2000</v>
      </c>
      <c r="G344" s="120" t="s">
        <v>48</v>
      </c>
      <c r="H344" s="119">
        <f>KoeffForPrice</f>
        <v>1.4554</v>
      </c>
      <c r="I344" s="118">
        <f t="shared" si="41"/>
        <v>123.34</v>
      </c>
      <c r="J344" s="117">
        <f t="shared" si="42"/>
        <v>2466.8000000000002</v>
      </c>
      <c r="K344" s="44"/>
      <c r="L344" s="44"/>
      <c r="M344" s="44"/>
      <c r="N344" s="44"/>
      <c r="O344" s="44"/>
      <c r="P344" s="44" t="s">
        <v>49</v>
      </c>
      <c r="Q344" s="44"/>
      <c r="R344" s="44"/>
      <c r="S344" s="44"/>
      <c r="T344" s="44"/>
      <c r="U344" s="44"/>
      <c r="V344" s="44"/>
      <c r="W344" s="44"/>
      <c r="X344" s="44"/>
      <c r="Y344" s="44"/>
    </row>
    <row r="345" spans="1:25" s="41" customFormat="1">
      <c r="A345" s="121" t="s">
        <v>159</v>
      </c>
      <c r="B345" s="122" t="s">
        <v>380</v>
      </c>
      <c r="C345" s="139" t="s">
        <v>76</v>
      </c>
      <c r="D345" s="116">
        <v>10</v>
      </c>
      <c r="E345" s="116">
        <v>118</v>
      </c>
      <c r="F345" s="124">
        <f t="shared" si="40"/>
        <v>1180</v>
      </c>
      <c r="G345" s="120" t="s">
        <v>48</v>
      </c>
      <c r="H345" s="119">
        <f t="shared" ref="H345:H351" si="43">KoeffForMaterial</f>
        <v>1.3</v>
      </c>
      <c r="I345" s="123">
        <f t="shared" si="41"/>
        <v>130</v>
      </c>
      <c r="J345" s="124">
        <f t="shared" si="42"/>
        <v>1300</v>
      </c>
      <c r="K345" s="44"/>
      <c r="L345" s="44"/>
      <c r="M345" s="44"/>
      <c r="N345" s="44"/>
      <c r="O345" s="44"/>
      <c r="P345" s="44" t="s">
        <v>50</v>
      </c>
      <c r="Q345" s="44"/>
      <c r="R345" s="44"/>
      <c r="S345" s="44"/>
      <c r="T345" s="44"/>
      <c r="U345" s="44"/>
      <c r="V345" s="44"/>
      <c r="W345" s="44"/>
      <c r="X345" s="44"/>
      <c r="Y345" s="44"/>
    </row>
    <row r="346" spans="1:25" s="41" customFormat="1">
      <c r="A346" s="121" t="s">
        <v>160</v>
      </c>
      <c r="B346" s="122" t="s">
        <v>381</v>
      </c>
      <c r="C346" s="139" t="s">
        <v>76</v>
      </c>
      <c r="D346" s="116">
        <v>10</v>
      </c>
      <c r="E346" s="116">
        <v>51</v>
      </c>
      <c r="F346" s="124">
        <f t="shared" si="40"/>
        <v>510</v>
      </c>
      <c r="G346" s="120" t="s">
        <v>48</v>
      </c>
      <c r="H346" s="119">
        <f t="shared" si="43"/>
        <v>1.3</v>
      </c>
      <c r="I346" s="123">
        <f t="shared" si="41"/>
        <v>56.19</v>
      </c>
      <c r="J346" s="124">
        <f t="shared" si="42"/>
        <v>561.9</v>
      </c>
      <c r="K346" s="44"/>
      <c r="L346" s="44"/>
      <c r="M346" s="44"/>
      <c r="N346" s="44"/>
      <c r="O346" s="44"/>
      <c r="P346" s="44" t="s">
        <v>50</v>
      </c>
      <c r="Q346" s="44"/>
      <c r="R346" s="44"/>
      <c r="S346" s="44"/>
      <c r="T346" s="44"/>
      <c r="U346" s="44"/>
      <c r="V346" s="44"/>
      <c r="W346" s="44"/>
      <c r="X346" s="44"/>
      <c r="Y346" s="44"/>
    </row>
    <row r="347" spans="1:25" s="41" customFormat="1">
      <c r="A347" s="121" t="s">
        <v>161</v>
      </c>
      <c r="B347" s="122" t="s">
        <v>382</v>
      </c>
      <c r="C347" s="139" t="s">
        <v>372</v>
      </c>
      <c r="D347" s="116">
        <v>1</v>
      </c>
      <c r="E347" s="116">
        <v>860</v>
      </c>
      <c r="F347" s="124">
        <f t="shared" si="40"/>
        <v>860</v>
      </c>
      <c r="G347" s="120" t="s">
        <v>48</v>
      </c>
      <c r="H347" s="119">
        <f t="shared" si="43"/>
        <v>1.3</v>
      </c>
      <c r="I347" s="123">
        <f t="shared" si="41"/>
        <v>947.46</v>
      </c>
      <c r="J347" s="124">
        <f t="shared" si="42"/>
        <v>947.46</v>
      </c>
      <c r="K347" s="44"/>
      <c r="L347" s="44"/>
      <c r="M347" s="44"/>
      <c r="N347" s="44"/>
      <c r="O347" s="44"/>
      <c r="P347" s="44" t="s">
        <v>50</v>
      </c>
      <c r="Q347" s="44"/>
      <c r="R347" s="44"/>
      <c r="S347" s="44"/>
      <c r="T347" s="44"/>
      <c r="U347" s="44"/>
      <c r="V347" s="44"/>
      <c r="W347" s="44"/>
      <c r="X347" s="44"/>
      <c r="Y347" s="44"/>
    </row>
    <row r="348" spans="1:25" s="41" customFormat="1">
      <c r="A348" s="121" t="s">
        <v>470</v>
      </c>
      <c r="B348" s="122" t="s">
        <v>79</v>
      </c>
      <c r="C348" s="139" t="s">
        <v>80</v>
      </c>
      <c r="D348" s="116">
        <v>20</v>
      </c>
      <c r="E348" s="116">
        <v>6.85</v>
      </c>
      <c r="F348" s="124">
        <f t="shared" si="40"/>
        <v>137</v>
      </c>
      <c r="G348" s="120" t="s">
        <v>48</v>
      </c>
      <c r="H348" s="119">
        <f t="shared" si="43"/>
        <v>1.3</v>
      </c>
      <c r="I348" s="123">
        <f t="shared" si="41"/>
        <v>7.55</v>
      </c>
      <c r="J348" s="124">
        <f t="shared" si="42"/>
        <v>151</v>
      </c>
      <c r="K348" s="44"/>
      <c r="L348" s="44"/>
      <c r="M348" s="44"/>
      <c r="N348" s="44"/>
      <c r="O348" s="44"/>
      <c r="P348" s="44" t="s">
        <v>50</v>
      </c>
      <c r="Q348" s="44"/>
      <c r="R348" s="44"/>
      <c r="S348" s="44"/>
      <c r="T348" s="44"/>
      <c r="U348" s="44"/>
      <c r="V348" s="44"/>
      <c r="W348" s="44"/>
      <c r="X348" s="44"/>
      <c r="Y348" s="44"/>
    </row>
    <row r="349" spans="1:25" s="41" customFormat="1">
      <c r="A349" s="121" t="s">
        <v>471</v>
      </c>
      <c r="B349" s="122" t="s">
        <v>81</v>
      </c>
      <c r="C349" s="139" t="s">
        <v>76</v>
      </c>
      <c r="D349" s="116">
        <v>20</v>
      </c>
      <c r="E349" s="116">
        <v>18.82</v>
      </c>
      <c r="F349" s="124">
        <f t="shared" si="40"/>
        <v>376.4</v>
      </c>
      <c r="G349" s="120" t="s">
        <v>48</v>
      </c>
      <c r="H349" s="119">
        <f t="shared" si="43"/>
        <v>1.3</v>
      </c>
      <c r="I349" s="123">
        <f t="shared" si="41"/>
        <v>20.73</v>
      </c>
      <c r="J349" s="124">
        <f t="shared" si="42"/>
        <v>414.6</v>
      </c>
      <c r="K349" s="44"/>
      <c r="L349" s="44"/>
      <c r="M349" s="44"/>
      <c r="N349" s="44"/>
      <c r="O349" s="44"/>
      <c r="P349" s="44" t="s">
        <v>50</v>
      </c>
      <c r="Q349" s="44"/>
      <c r="R349" s="44"/>
      <c r="S349" s="44"/>
      <c r="T349" s="44"/>
      <c r="U349" s="44"/>
      <c r="V349" s="44"/>
      <c r="W349" s="44"/>
      <c r="X349" s="44"/>
      <c r="Y349" s="44"/>
    </row>
    <row r="350" spans="1:25" s="47" customFormat="1">
      <c r="A350" s="121" t="s">
        <v>472</v>
      </c>
      <c r="B350" s="122" t="s">
        <v>653</v>
      </c>
      <c r="C350" s="139" t="s">
        <v>80</v>
      </c>
      <c r="D350" s="116">
        <v>10</v>
      </c>
      <c r="E350" s="116">
        <v>84</v>
      </c>
      <c r="F350" s="124">
        <f t="shared" si="40"/>
        <v>840</v>
      </c>
      <c r="G350" s="120" t="s">
        <v>48</v>
      </c>
      <c r="H350" s="119">
        <f t="shared" si="43"/>
        <v>1.3</v>
      </c>
      <c r="I350" s="123">
        <f t="shared" si="41"/>
        <v>92.54</v>
      </c>
      <c r="J350" s="124">
        <f t="shared" si="42"/>
        <v>925.4</v>
      </c>
      <c r="K350" s="46"/>
      <c r="L350" s="46"/>
      <c r="M350" s="46"/>
      <c r="N350" s="46"/>
      <c r="O350" s="46"/>
      <c r="P350" s="46" t="s">
        <v>50</v>
      </c>
      <c r="Q350" s="46"/>
      <c r="R350" s="46"/>
      <c r="S350" s="46"/>
      <c r="T350" s="46"/>
      <c r="U350" s="46"/>
      <c r="V350" s="46"/>
      <c r="W350" s="46"/>
      <c r="X350" s="46"/>
      <c r="Y350" s="46"/>
    </row>
    <row r="351" spans="1:25" s="47" customFormat="1" ht="31.5">
      <c r="A351" s="121" t="s">
        <v>473</v>
      </c>
      <c r="B351" s="122" t="s">
        <v>383</v>
      </c>
      <c r="C351" s="139" t="s">
        <v>80</v>
      </c>
      <c r="D351" s="116">
        <v>10</v>
      </c>
      <c r="E351" s="116">
        <v>127</v>
      </c>
      <c r="F351" s="124">
        <f t="shared" si="40"/>
        <v>1270</v>
      </c>
      <c r="G351" s="120" t="s">
        <v>48</v>
      </c>
      <c r="H351" s="119">
        <f t="shared" si="43"/>
        <v>1.3</v>
      </c>
      <c r="I351" s="123">
        <f t="shared" si="41"/>
        <v>139.91999999999999</v>
      </c>
      <c r="J351" s="124">
        <f t="shared" si="42"/>
        <v>1399.2</v>
      </c>
      <c r="K351" s="46"/>
      <c r="L351" s="46"/>
      <c r="M351" s="46"/>
      <c r="N351" s="46"/>
      <c r="O351" s="46"/>
      <c r="P351" s="46" t="s">
        <v>50</v>
      </c>
      <c r="Q351" s="46"/>
      <c r="R351" s="46"/>
      <c r="S351" s="46"/>
      <c r="T351" s="46"/>
      <c r="U351" s="46"/>
      <c r="V351" s="46"/>
      <c r="W351" s="46"/>
      <c r="X351" s="46"/>
      <c r="Y351" s="46"/>
    </row>
    <row r="352" spans="1:25" s="47" customFormat="1">
      <c r="A352" s="114" t="s">
        <v>165</v>
      </c>
      <c r="B352" s="115" t="s">
        <v>580</v>
      </c>
      <c r="C352" s="138" t="s">
        <v>80</v>
      </c>
      <c r="D352" s="116">
        <v>1</v>
      </c>
      <c r="E352" s="116">
        <v>100</v>
      </c>
      <c r="F352" s="117">
        <f t="shared" si="40"/>
        <v>100</v>
      </c>
      <c r="G352" s="120" t="s">
        <v>48</v>
      </c>
      <c r="H352" s="119">
        <f>KoeffForPrice</f>
        <v>1.4554</v>
      </c>
      <c r="I352" s="118">
        <f t="shared" si="41"/>
        <v>123.34</v>
      </c>
      <c r="J352" s="117">
        <f t="shared" si="42"/>
        <v>123.34</v>
      </c>
      <c r="K352" s="46"/>
      <c r="L352" s="46"/>
      <c r="M352" s="46"/>
      <c r="N352" s="46"/>
      <c r="O352" s="46"/>
      <c r="P352" s="46" t="s">
        <v>49</v>
      </c>
      <c r="Q352" s="46"/>
      <c r="R352" s="46"/>
      <c r="S352" s="46"/>
      <c r="T352" s="46"/>
      <c r="U352" s="46"/>
      <c r="V352" s="46"/>
      <c r="W352" s="46"/>
      <c r="X352" s="46"/>
      <c r="Y352" s="46"/>
    </row>
    <row r="353" spans="1:25" s="47" customFormat="1">
      <c r="A353" s="121" t="s">
        <v>166</v>
      </c>
      <c r="B353" s="122" t="s">
        <v>581</v>
      </c>
      <c r="C353" s="139" t="s">
        <v>80</v>
      </c>
      <c r="D353" s="116">
        <v>1</v>
      </c>
      <c r="E353" s="116">
        <v>230</v>
      </c>
      <c r="F353" s="124">
        <f t="shared" si="40"/>
        <v>230</v>
      </c>
      <c r="G353" s="120" t="s">
        <v>48</v>
      </c>
      <c r="H353" s="119">
        <f>KoeffForMaterial</f>
        <v>1.3</v>
      </c>
      <c r="I353" s="123">
        <f t="shared" si="41"/>
        <v>253.39</v>
      </c>
      <c r="J353" s="124">
        <f t="shared" si="42"/>
        <v>253.39</v>
      </c>
      <c r="K353" s="46"/>
      <c r="L353" s="46"/>
      <c r="M353" s="46"/>
      <c r="N353" s="46"/>
      <c r="O353" s="46"/>
      <c r="P353" s="46" t="s">
        <v>50</v>
      </c>
      <c r="Q353" s="46"/>
      <c r="R353" s="46"/>
      <c r="S353" s="46"/>
      <c r="T353" s="46"/>
      <c r="U353" s="46"/>
      <c r="V353" s="46"/>
      <c r="W353" s="46"/>
      <c r="X353" s="46"/>
      <c r="Y353" s="46"/>
    </row>
    <row r="354" spans="1:25" s="47" customFormat="1">
      <c r="A354" s="114" t="s">
        <v>169</v>
      </c>
      <c r="B354" s="115" t="s">
        <v>631</v>
      </c>
      <c r="C354" s="138" t="s">
        <v>211</v>
      </c>
      <c r="D354" s="116">
        <v>1</v>
      </c>
      <c r="E354" s="116">
        <v>800</v>
      </c>
      <c r="F354" s="117">
        <f t="shared" si="40"/>
        <v>800</v>
      </c>
      <c r="G354" s="120" t="s">
        <v>48</v>
      </c>
      <c r="H354" s="119">
        <f>KoeffForPrice</f>
        <v>1.4554</v>
      </c>
      <c r="I354" s="118">
        <f t="shared" si="41"/>
        <v>986.71</v>
      </c>
      <c r="J354" s="117">
        <f t="shared" si="42"/>
        <v>986.71</v>
      </c>
      <c r="K354" s="46"/>
      <c r="L354" s="46"/>
      <c r="M354" s="46"/>
      <c r="N354" s="46"/>
      <c r="O354" s="46"/>
      <c r="P354" s="46" t="s">
        <v>49</v>
      </c>
      <c r="Q354" s="46"/>
      <c r="R354" s="46"/>
      <c r="S354" s="46"/>
      <c r="T354" s="46"/>
      <c r="U354" s="46"/>
      <c r="V354" s="46"/>
      <c r="W354" s="46"/>
      <c r="X354" s="46"/>
      <c r="Y354" s="46"/>
    </row>
    <row r="355" spans="1:25" s="47" customFormat="1">
      <c r="A355" s="121" t="s">
        <v>170</v>
      </c>
      <c r="B355" s="122" t="s">
        <v>632</v>
      </c>
      <c r="C355" s="139" t="s">
        <v>211</v>
      </c>
      <c r="D355" s="116">
        <v>1</v>
      </c>
      <c r="E355" s="116">
        <v>1650</v>
      </c>
      <c r="F355" s="124">
        <f t="shared" si="40"/>
        <v>1650</v>
      </c>
      <c r="G355" s="120" t="s">
        <v>48</v>
      </c>
      <c r="H355" s="119">
        <f>KoeffForMaterial</f>
        <v>1.3</v>
      </c>
      <c r="I355" s="123">
        <f t="shared" si="41"/>
        <v>1817.8</v>
      </c>
      <c r="J355" s="124">
        <f t="shared" si="42"/>
        <v>1817.8</v>
      </c>
      <c r="K355" s="46"/>
      <c r="L355" s="46"/>
      <c r="M355" s="46"/>
      <c r="N355" s="46"/>
      <c r="O355" s="46"/>
      <c r="P355" s="46" t="s">
        <v>50</v>
      </c>
      <c r="Q355" s="46"/>
      <c r="R355" s="46"/>
      <c r="S355" s="46"/>
      <c r="T355" s="46"/>
      <c r="U355" s="46"/>
      <c r="V355" s="46"/>
      <c r="W355" s="46"/>
      <c r="X355" s="46"/>
      <c r="Y355" s="46"/>
    </row>
    <row r="356" spans="1:25" s="47" customFormat="1">
      <c r="A356" s="121" t="s">
        <v>591</v>
      </c>
      <c r="B356" s="122" t="s">
        <v>633</v>
      </c>
      <c r="C356" s="139" t="s">
        <v>211</v>
      </c>
      <c r="D356" s="116">
        <v>1</v>
      </c>
      <c r="E356" s="116">
        <v>510</v>
      </c>
      <c r="F356" s="124">
        <f t="shared" si="40"/>
        <v>510</v>
      </c>
      <c r="G356" s="120" t="s">
        <v>48</v>
      </c>
      <c r="H356" s="119">
        <f>KoeffForMaterial</f>
        <v>1.3</v>
      </c>
      <c r="I356" s="123">
        <f t="shared" si="41"/>
        <v>561.86</v>
      </c>
      <c r="J356" s="124">
        <f t="shared" si="42"/>
        <v>561.86</v>
      </c>
      <c r="K356" s="46"/>
      <c r="L356" s="46"/>
      <c r="M356" s="46"/>
      <c r="N356" s="46"/>
      <c r="O356" s="46"/>
      <c r="P356" s="46" t="s">
        <v>50</v>
      </c>
      <c r="Q356" s="46"/>
      <c r="R356" s="46"/>
      <c r="S356" s="46"/>
      <c r="T356" s="46"/>
      <c r="U356" s="46"/>
      <c r="V356" s="46"/>
      <c r="W356" s="46"/>
      <c r="X356" s="46"/>
      <c r="Y356" s="46"/>
    </row>
    <row r="357" spans="1:25" s="47" customFormat="1">
      <c r="A357" s="121" t="s">
        <v>592</v>
      </c>
      <c r="B357" s="122" t="s">
        <v>634</v>
      </c>
      <c r="C357" s="139" t="s">
        <v>211</v>
      </c>
      <c r="D357" s="116">
        <v>1</v>
      </c>
      <c r="E357" s="116">
        <v>1750</v>
      </c>
      <c r="F357" s="124">
        <f t="shared" si="40"/>
        <v>1750</v>
      </c>
      <c r="G357" s="120" t="s">
        <v>48</v>
      </c>
      <c r="H357" s="119">
        <f>KoeffForMaterial</f>
        <v>1.3</v>
      </c>
      <c r="I357" s="123">
        <f t="shared" si="41"/>
        <v>1927.97</v>
      </c>
      <c r="J357" s="124">
        <f t="shared" si="42"/>
        <v>1927.97</v>
      </c>
      <c r="K357" s="46"/>
      <c r="L357" s="46"/>
      <c r="M357" s="46"/>
      <c r="N357" s="46"/>
      <c r="O357" s="46"/>
      <c r="P357" s="46" t="s">
        <v>50</v>
      </c>
      <c r="Q357" s="46"/>
      <c r="R357" s="46"/>
      <c r="S357" s="46"/>
      <c r="T357" s="46"/>
      <c r="U357" s="46"/>
      <c r="V357" s="46"/>
      <c r="W357" s="46"/>
      <c r="X357" s="46"/>
      <c r="Y357" s="46"/>
    </row>
    <row r="358" spans="1:25" s="47" customFormat="1">
      <c r="A358" s="114" t="s">
        <v>176</v>
      </c>
      <c r="B358" s="115" t="s">
        <v>635</v>
      </c>
      <c r="C358" s="138" t="s">
        <v>87</v>
      </c>
      <c r="D358" s="116">
        <v>1</v>
      </c>
      <c r="E358" s="116">
        <v>1500</v>
      </c>
      <c r="F358" s="117">
        <f t="shared" si="40"/>
        <v>1500</v>
      </c>
      <c r="G358" s="120" t="s">
        <v>48</v>
      </c>
      <c r="H358" s="119">
        <f>KoeffForPrice</f>
        <v>1.4554</v>
      </c>
      <c r="I358" s="118">
        <f t="shared" si="41"/>
        <v>1850.08</v>
      </c>
      <c r="J358" s="117">
        <f t="shared" si="42"/>
        <v>1850.08</v>
      </c>
      <c r="K358" s="46"/>
      <c r="L358" s="46"/>
      <c r="M358" s="46"/>
      <c r="N358" s="46"/>
      <c r="O358" s="46"/>
      <c r="P358" s="46" t="s">
        <v>49</v>
      </c>
      <c r="Q358" s="46"/>
      <c r="R358" s="46"/>
      <c r="S358" s="46"/>
      <c r="T358" s="46"/>
      <c r="U358" s="46"/>
      <c r="V358" s="46"/>
      <c r="W358" s="46"/>
      <c r="X358" s="46"/>
      <c r="Y358" s="46"/>
    </row>
    <row r="359" spans="1:25" s="47" customFormat="1">
      <c r="A359" s="121" t="s">
        <v>177</v>
      </c>
      <c r="B359" s="122" t="s">
        <v>636</v>
      </c>
      <c r="C359" s="139" t="s">
        <v>211</v>
      </c>
      <c r="D359" s="116">
        <v>3</v>
      </c>
      <c r="E359" s="116">
        <v>250</v>
      </c>
      <c r="F359" s="124">
        <f t="shared" si="40"/>
        <v>750</v>
      </c>
      <c r="G359" s="120" t="s">
        <v>48</v>
      </c>
      <c r="H359" s="119">
        <f>KoeffForMaterial</f>
        <v>1.3</v>
      </c>
      <c r="I359" s="123">
        <f t="shared" si="41"/>
        <v>275.42</v>
      </c>
      <c r="J359" s="124">
        <f t="shared" si="42"/>
        <v>826.26</v>
      </c>
      <c r="K359" s="46"/>
      <c r="L359" s="46"/>
      <c r="M359" s="46"/>
      <c r="N359" s="46"/>
      <c r="O359" s="46"/>
      <c r="P359" s="46" t="s">
        <v>50</v>
      </c>
      <c r="Q359" s="46"/>
      <c r="R359" s="46"/>
      <c r="S359" s="46"/>
      <c r="T359" s="46"/>
      <c r="U359" s="46"/>
      <c r="V359" s="46"/>
      <c r="W359" s="46"/>
      <c r="X359" s="46"/>
      <c r="Y359" s="46"/>
    </row>
    <row r="360" spans="1:25" s="41" customFormat="1">
      <c r="A360" s="114" t="s">
        <v>180</v>
      </c>
      <c r="B360" s="115" t="s">
        <v>384</v>
      </c>
      <c r="C360" s="138" t="s">
        <v>87</v>
      </c>
      <c r="D360" s="116">
        <v>1</v>
      </c>
      <c r="E360" s="116">
        <v>5000</v>
      </c>
      <c r="F360" s="117">
        <f t="shared" si="40"/>
        <v>5000</v>
      </c>
      <c r="G360" s="120" t="s">
        <v>48</v>
      </c>
      <c r="H360" s="119">
        <f>KoeffForPrice</f>
        <v>1.4554</v>
      </c>
      <c r="I360" s="118">
        <f t="shared" si="41"/>
        <v>6166.95</v>
      </c>
      <c r="J360" s="117">
        <f t="shared" si="42"/>
        <v>6166.95</v>
      </c>
      <c r="K360" s="44"/>
      <c r="L360" s="44"/>
      <c r="M360" s="44"/>
      <c r="N360" s="44"/>
      <c r="O360" s="44"/>
      <c r="P360" s="44" t="s">
        <v>49</v>
      </c>
      <c r="Q360" s="44"/>
      <c r="R360" s="44"/>
      <c r="S360" s="44"/>
      <c r="T360" s="44"/>
      <c r="U360" s="44"/>
      <c r="V360" s="44"/>
      <c r="W360" s="44"/>
      <c r="X360" s="44"/>
      <c r="Y360" s="44"/>
    </row>
    <row r="361" spans="1:25" s="41" customFormat="1" hidden="1">
      <c r="A361" s="72"/>
      <c r="B361" s="136"/>
      <c r="C361" s="74"/>
      <c r="D361" s="74"/>
      <c r="E361" s="73"/>
      <c r="F361" s="65"/>
      <c r="G361" s="63"/>
      <c r="H361" s="47"/>
      <c r="I361" s="47"/>
      <c r="J361" s="65"/>
      <c r="K361" s="44"/>
      <c r="L361" s="44"/>
      <c r="M361" s="44"/>
      <c r="N361" s="44"/>
      <c r="O361" s="44"/>
      <c r="P361" s="44" t="s">
        <v>43</v>
      </c>
      <c r="Q361" s="44"/>
      <c r="R361" s="44"/>
      <c r="S361" s="44"/>
      <c r="T361" s="44"/>
      <c r="U361" s="44"/>
      <c r="V361" s="44"/>
      <c r="W361" s="44"/>
      <c r="X361" s="44"/>
      <c r="Y361" s="44"/>
    </row>
    <row r="362" spans="1:25" s="41" customFormat="1">
      <c r="A362" s="75" t="s">
        <v>45</v>
      </c>
      <c r="B362" s="137"/>
      <c r="C362" s="77"/>
      <c r="D362" s="77"/>
      <c r="E362" s="76"/>
      <c r="F362" s="78">
        <f>SUM(F318:F361)</f>
        <v>68772.5</v>
      </c>
      <c r="G362" s="79"/>
      <c r="H362" s="75" t="s">
        <v>45</v>
      </c>
      <c r="I362" s="76"/>
      <c r="J362" s="78">
        <f>SUM(J318:J361)</f>
        <v>78716.069999999992</v>
      </c>
      <c r="K362" s="44"/>
      <c r="L362" s="44"/>
      <c r="M362" s="44"/>
      <c r="N362" s="44"/>
      <c r="O362" s="44"/>
      <c r="P362" s="44" t="s">
        <v>44</v>
      </c>
      <c r="Q362" s="44"/>
      <c r="R362" s="44"/>
      <c r="S362" s="44"/>
      <c r="T362" s="44"/>
      <c r="U362" s="44"/>
      <c r="V362" s="44"/>
      <c r="W362" s="44"/>
      <c r="X362" s="44"/>
      <c r="Y362" s="44"/>
    </row>
    <row r="363" spans="1:25" s="41" customFormat="1">
      <c r="A363" s="80" t="s">
        <v>30</v>
      </c>
      <c r="B363" s="133"/>
      <c r="C363" s="82"/>
      <c r="D363" s="82"/>
      <c r="E363" s="81"/>
      <c r="F363" s="83">
        <f>SUMIF(P318:P361,"pr",F318:F361)</f>
        <v>22400</v>
      </c>
      <c r="G363" s="84"/>
      <c r="H363" s="80" t="s">
        <v>30</v>
      </c>
      <c r="I363" s="81"/>
      <c r="J363" s="85">
        <f>SUMIF(P318:P361,"pr",J318:J361)</f>
        <v>27627.98</v>
      </c>
      <c r="K363" s="44"/>
      <c r="L363" s="44"/>
      <c r="M363" s="44"/>
      <c r="N363" s="44"/>
      <c r="O363" s="44"/>
      <c r="P363" s="44" t="s">
        <v>46</v>
      </c>
      <c r="Q363" s="44"/>
      <c r="R363" s="44"/>
      <c r="S363" s="44"/>
      <c r="T363" s="44"/>
      <c r="U363" s="44"/>
      <c r="V363" s="44"/>
      <c r="W363" s="44"/>
      <c r="X363" s="44"/>
      <c r="Y363" s="44"/>
    </row>
    <row r="364" spans="1:25" s="41" customFormat="1">
      <c r="A364" s="80" t="s">
        <v>32</v>
      </c>
      <c r="B364" s="133"/>
      <c r="C364" s="82"/>
      <c r="D364" s="82"/>
      <c r="E364" s="81"/>
      <c r="F364" s="83">
        <f>SUMIF(P318:P361,"mat",F318:F361)+SUMIF(P318:P361,"meh",F318:F361)</f>
        <v>46372.5</v>
      </c>
      <c r="G364" s="84"/>
      <c r="H364" s="80" t="s">
        <v>32</v>
      </c>
      <c r="I364" s="81"/>
      <c r="J364" s="85">
        <f>SUMIF(P318:P361,"mat",J318:J361)+SUMIF(P318:P361,"meh",J318:J361)</f>
        <v>51088.09</v>
      </c>
      <c r="K364" s="44"/>
      <c r="L364" s="44"/>
      <c r="M364" s="44"/>
      <c r="N364" s="44"/>
      <c r="O364" s="44"/>
      <c r="P364" s="44" t="s">
        <v>47</v>
      </c>
      <c r="Q364" s="44"/>
      <c r="R364" s="44"/>
      <c r="S364" s="44"/>
      <c r="T364" s="44"/>
      <c r="U364" s="44"/>
      <c r="V364" s="44"/>
      <c r="W364" s="44"/>
      <c r="X364" s="44"/>
      <c r="Y364" s="44"/>
    </row>
    <row r="365" spans="1:25" s="41" customFormat="1">
      <c r="A365" s="47"/>
      <c r="B365" s="134"/>
      <c r="C365" s="64"/>
      <c r="D365" s="64"/>
      <c r="E365" s="47"/>
      <c r="F365" s="47"/>
      <c r="G365" s="63"/>
      <c r="H365" s="47"/>
      <c r="I365" s="47"/>
      <c r="J365" s="65"/>
      <c r="K365" s="44"/>
      <c r="L365" s="44"/>
      <c r="M365" s="44"/>
      <c r="N365" s="44"/>
      <c r="O365" s="44"/>
      <c r="P365" s="44" t="s">
        <v>26</v>
      </c>
      <c r="Q365" s="44"/>
      <c r="R365" s="44"/>
      <c r="S365" s="44"/>
      <c r="T365" s="44"/>
      <c r="U365" s="44"/>
      <c r="V365" s="44"/>
      <c r="W365" s="44"/>
      <c r="X365" s="44"/>
      <c r="Y365" s="44"/>
    </row>
    <row r="366" spans="1:25">
      <c r="A366" s="66">
        <v>7</v>
      </c>
      <c r="B366" s="135" t="s">
        <v>73</v>
      </c>
      <c r="C366" s="68"/>
      <c r="D366" s="68"/>
      <c r="E366" s="69"/>
      <c r="F366" s="70"/>
      <c r="G366" s="71"/>
      <c r="H366" s="69"/>
      <c r="I366" s="69"/>
      <c r="J366" s="70"/>
      <c r="P366" s="8" t="s">
        <v>41</v>
      </c>
    </row>
    <row r="367" spans="1:25" hidden="1">
      <c r="A367" s="72"/>
      <c r="B367" s="136"/>
      <c r="C367" s="74"/>
      <c r="D367" s="74"/>
      <c r="E367" s="73"/>
      <c r="F367" s="65"/>
      <c r="G367" s="63"/>
      <c r="H367" s="47"/>
      <c r="I367" s="47"/>
      <c r="J367" s="65"/>
      <c r="P367" s="8" t="s">
        <v>42</v>
      </c>
    </row>
    <row r="368" spans="1:25">
      <c r="A368" s="114" t="s">
        <v>51</v>
      </c>
      <c r="B368" s="115" t="s">
        <v>74</v>
      </c>
      <c r="C368" s="138" t="s">
        <v>87</v>
      </c>
      <c r="D368" s="116">
        <v>1</v>
      </c>
      <c r="E368" s="116">
        <v>12000</v>
      </c>
      <c r="F368" s="117">
        <f t="shared" ref="F368:F399" si="44">ROUND(E368*ROUND(D368,2),2)</f>
        <v>12000</v>
      </c>
      <c r="G368" s="120" t="s">
        <v>48</v>
      </c>
      <c r="H368" s="119">
        <f>KoeffForPrice</f>
        <v>1.4554</v>
      </c>
      <c r="I368" s="118">
        <f t="shared" ref="I368:I399" si="45">ROUND(E368*H368/1.18,2)</f>
        <v>14800.68</v>
      </c>
      <c r="J368" s="117">
        <f t="shared" ref="J368:J399" si="46">ROUND(I368*ROUND(D368,2),2)</f>
        <v>14800.68</v>
      </c>
      <c r="P368" s="8" t="s">
        <v>49</v>
      </c>
    </row>
    <row r="369" spans="1:25" s="11" customFormat="1">
      <c r="A369" s="114" t="s">
        <v>55</v>
      </c>
      <c r="B369" s="115" t="s">
        <v>98</v>
      </c>
      <c r="C369" s="138" t="s">
        <v>76</v>
      </c>
      <c r="D369" s="116">
        <v>100</v>
      </c>
      <c r="E369" s="116">
        <v>200</v>
      </c>
      <c r="F369" s="117">
        <f t="shared" si="44"/>
        <v>20000</v>
      </c>
      <c r="G369" s="120" t="s">
        <v>48</v>
      </c>
      <c r="H369" s="119">
        <f>KoeffForPrice</f>
        <v>1.4554</v>
      </c>
      <c r="I369" s="118">
        <f t="shared" si="45"/>
        <v>246.68</v>
      </c>
      <c r="J369" s="117">
        <f t="shared" si="46"/>
        <v>24668</v>
      </c>
      <c r="K369" s="12"/>
      <c r="L369" s="12"/>
      <c r="M369" s="12"/>
      <c r="N369" s="12"/>
      <c r="O369" s="12"/>
      <c r="P369" s="12" t="s">
        <v>49</v>
      </c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>
      <c r="A370" s="114" t="s">
        <v>59</v>
      </c>
      <c r="B370" s="115" t="s">
        <v>75</v>
      </c>
      <c r="C370" s="138" t="s">
        <v>76</v>
      </c>
      <c r="D370" s="116">
        <v>40</v>
      </c>
      <c r="E370" s="116">
        <v>100</v>
      </c>
      <c r="F370" s="117">
        <f t="shared" si="44"/>
        <v>4000</v>
      </c>
      <c r="G370" s="120" t="s">
        <v>48</v>
      </c>
      <c r="H370" s="119">
        <f>KoeffForPrice</f>
        <v>1.4554</v>
      </c>
      <c r="I370" s="118">
        <f t="shared" si="45"/>
        <v>123.34</v>
      </c>
      <c r="J370" s="117">
        <f t="shared" si="46"/>
        <v>4933.6000000000004</v>
      </c>
      <c r="P370" s="8" t="s">
        <v>49</v>
      </c>
    </row>
    <row r="371" spans="1:25">
      <c r="A371" s="121" t="s">
        <v>60</v>
      </c>
      <c r="B371" s="122" t="s">
        <v>77</v>
      </c>
      <c r="C371" s="139" t="s">
        <v>76</v>
      </c>
      <c r="D371" s="116">
        <v>40</v>
      </c>
      <c r="E371" s="116">
        <v>120</v>
      </c>
      <c r="F371" s="124">
        <f t="shared" si="44"/>
        <v>4800</v>
      </c>
      <c r="G371" s="120" t="s">
        <v>48</v>
      </c>
      <c r="H371" s="119">
        <f t="shared" ref="H371:H379" si="47">KoeffForMaterial</f>
        <v>1.3</v>
      </c>
      <c r="I371" s="123">
        <f t="shared" si="45"/>
        <v>132.19999999999999</v>
      </c>
      <c r="J371" s="124">
        <f t="shared" si="46"/>
        <v>5288</v>
      </c>
      <c r="P371" s="8" t="s">
        <v>50</v>
      </c>
    </row>
    <row r="372" spans="1:25">
      <c r="A372" s="121" t="s">
        <v>61</v>
      </c>
      <c r="B372" s="122" t="s">
        <v>78</v>
      </c>
      <c r="C372" s="139" t="s">
        <v>76</v>
      </c>
      <c r="D372" s="116">
        <v>20</v>
      </c>
      <c r="E372" s="116">
        <v>65</v>
      </c>
      <c r="F372" s="124">
        <f t="shared" si="44"/>
        <v>1300</v>
      </c>
      <c r="G372" s="120" t="s">
        <v>48</v>
      </c>
      <c r="H372" s="119">
        <f t="shared" si="47"/>
        <v>1.3</v>
      </c>
      <c r="I372" s="123">
        <f t="shared" si="45"/>
        <v>71.61</v>
      </c>
      <c r="J372" s="124">
        <f t="shared" si="46"/>
        <v>1432.2</v>
      </c>
      <c r="P372" s="8" t="s">
        <v>50</v>
      </c>
    </row>
    <row r="373" spans="1:25">
      <c r="A373" s="121" t="s">
        <v>62</v>
      </c>
      <c r="B373" s="122" t="s">
        <v>79</v>
      </c>
      <c r="C373" s="139" t="s">
        <v>80</v>
      </c>
      <c r="D373" s="116">
        <v>230</v>
      </c>
      <c r="E373" s="116">
        <v>6.85</v>
      </c>
      <c r="F373" s="124">
        <f t="shared" si="44"/>
        <v>1575.5</v>
      </c>
      <c r="G373" s="120" t="s">
        <v>48</v>
      </c>
      <c r="H373" s="119">
        <f t="shared" si="47"/>
        <v>1.3</v>
      </c>
      <c r="I373" s="123">
        <f t="shared" si="45"/>
        <v>7.55</v>
      </c>
      <c r="J373" s="124">
        <f t="shared" si="46"/>
        <v>1736.5</v>
      </c>
      <c r="P373" s="8" t="s">
        <v>50</v>
      </c>
    </row>
    <row r="374" spans="1:25">
      <c r="A374" s="121" t="s">
        <v>88</v>
      </c>
      <c r="B374" s="122" t="s">
        <v>81</v>
      </c>
      <c r="C374" s="139" t="s">
        <v>76</v>
      </c>
      <c r="D374" s="116">
        <v>115</v>
      </c>
      <c r="E374" s="116">
        <v>18.82</v>
      </c>
      <c r="F374" s="124">
        <f t="shared" si="44"/>
        <v>2164.3000000000002</v>
      </c>
      <c r="G374" s="120" t="s">
        <v>48</v>
      </c>
      <c r="H374" s="119">
        <f t="shared" si="47"/>
        <v>1.3</v>
      </c>
      <c r="I374" s="123">
        <f t="shared" si="45"/>
        <v>20.73</v>
      </c>
      <c r="J374" s="124">
        <f t="shared" si="46"/>
        <v>2383.9499999999998</v>
      </c>
      <c r="P374" s="8" t="s">
        <v>50</v>
      </c>
    </row>
    <row r="375" spans="1:25">
      <c r="A375" s="121" t="s">
        <v>89</v>
      </c>
      <c r="B375" s="122" t="s">
        <v>82</v>
      </c>
      <c r="C375" s="139" t="s">
        <v>80</v>
      </c>
      <c r="D375" s="116">
        <v>460</v>
      </c>
      <c r="E375" s="116">
        <v>0.57999999999999996</v>
      </c>
      <c r="F375" s="124">
        <f t="shared" si="44"/>
        <v>266.8</v>
      </c>
      <c r="G375" s="120" t="s">
        <v>48</v>
      </c>
      <c r="H375" s="119">
        <f t="shared" si="47"/>
        <v>1.3</v>
      </c>
      <c r="I375" s="123">
        <f t="shared" si="45"/>
        <v>0.64</v>
      </c>
      <c r="J375" s="124">
        <f t="shared" si="46"/>
        <v>294.39999999999998</v>
      </c>
      <c r="P375" s="8" t="s">
        <v>50</v>
      </c>
    </row>
    <row r="376" spans="1:25">
      <c r="A376" s="121" t="s">
        <v>90</v>
      </c>
      <c r="B376" s="122" t="s">
        <v>83</v>
      </c>
      <c r="C376" s="139" t="s">
        <v>80</v>
      </c>
      <c r="D376" s="116">
        <v>460</v>
      </c>
      <c r="E376" s="116">
        <v>0.56999999999999995</v>
      </c>
      <c r="F376" s="124">
        <f t="shared" si="44"/>
        <v>262.2</v>
      </c>
      <c r="G376" s="120" t="s">
        <v>48</v>
      </c>
      <c r="H376" s="119">
        <f t="shared" si="47"/>
        <v>1.3</v>
      </c>
      <c r="I376" s="123">
        <f t="shared" si="45"/>
        <v>0.63</v>
      </c>
      <c r="J376" s="124">
        <f t="shared" si="46"/>
        <v>289.8</v>
      </c>
      <c r="P376" s="8" t="s">
        <v>50</v>
      </c>
    </row>
    <row r="377" spans="1:25">
      <c r="A377" s="121" t="s">
        <v>91</v>
      </c>
      <c r="B377" s="122" t="s">
        <v>84</v>
      </c>
      <c r="C377" s="139" t="s">
        <v>80</v>
      </c>
      <c r="D377" s="116">
        <v>690</v>
      </c>
      <c r="E377" s="116">
        <v>0.52</v>
      </c>
      <c r="F377" s="124">
        <f t="shared" si="44"/>
        <v>358.8</v>
      </c>
      <c r="G377" s="120" t="s">
        <v>48</v>
      </c>
      <c r="H377" s="119">
        <f t="shared" si="47"/>
        <v>1.3</v>
      </c>
      <c r="I377" s="123">
        <f t="shared" si="45"/>
        <v>0.56999999999999995</v>
      </c>
      <c r="J377" s="124">
        <f t="shared" si="46"/>
        <v>393.3</v>
      </c>
      <c r="P377" s="8" t="s">
        <v>50</v>
      </c>
    </row>
    <row r="378" spans="1:25">
      <c r="A378" s="121" t="s">
        <v>92</v>
      </c>
      <c r="B378" s="122" t="s">
        <v>85</v>
      </c>
      <c r="C378" s="139" t="s">
        <v>80</v>
      </c>
      <c r="D378" s="116">
        <v>690</v>
      </c>
      <c r="E378" s="116">
        <v>0.33</v>
      </c>
      <c r="F378" s="124">
        <f t="shared" si="44"/>
        <v>227.7</v>
      </c>
      <c r="G378" s="120" t="s">
        <v>48</v>
      </c>
      <c r="H378" s="119">
        <f t="shared" si="47"/>
        <v>1.3</v>
      </c>
      <c r="I378" s="123">
        <f t="shared" si="45"/>
        <v>0.36</v>
      </c>
      <c r="J378" s="124">
        <f t="shared" si="46"/>
        <v>248.4</v>
      </c>
      <c r="P378" s="8" t="s">
        <v>50</v>
      </c>
    </row>
    <row r="379" spans="1:25">
      <c r="A379" s="121" t="s">
        <v>93</v>
      </c>
      <c r="B379" s="122" t="s">
        <v>86</v>
      </c>
      <c r="C379" s="139" t="s">
        <v>80</v>
      </c>
      <c r="D379" s="116">
        <v>690</v>
      </c>
      <c r="E379" s="116">
        <v>0.28000000000000003</v>
      </c>
      <c r="F379" s="124">
        <f t="shared" si="44"/>
        <v>193.2</v>
      </c>
      <c r="G379" s="120" t="s">
        <v>48</v>
      </c>
      <c r="H379" s="119">
        <f t="shared" si="47"/>
        <v>1.3</v>
      </c>
      <c r="I379" s="123">
        <f t="shared" si="45"/>
        <v>0.31</v>
      </c>
      <c r="J379" s="124">
        <f t="shared" si="46"/>
        <v>213.9</v>
      </c>
      <c r="P379" s="8" t="s">
        <v>50</v>
      </c>
    </row>
    <row r="380" spans="1:25" s="41" customFormat="1">
      <c r="A380" s="114" t="s">
        <v>94</v>
      </c>
      <c r="B380" s="115" t="s">
        <v>225</v>
      </c>
      <c r="C380" s="138" t="s">
        <v>76</v>
      </c>
      <c r="D380" s="116">
        <v>180</v>
      </c>
      <c r="E380" s="116">
        <v>7.5</v>
      </c>
      <c r="F380" s="117">
        <f t="shared" si="44"/>
        <v>1350</v>
      </c>
      <c r="G380" s="120" t="s">
        <v>48</v>
      </c>
      <c r="H380" s="119">
        <f>KoeffForPrice</f>
        <v>1.4554</v>
      </c>
      <c r="I380" s="118">
        <f t="shared" si="45"/>
        <v>9.25</v>
      </c>
      <c r="J380" s="117">
        <f t="shared" si="46"/>
        <v>1665</v>
      </c>
      <c r="K380" s="44"/>
      <c r="L380" s="44"/>
      <c r="M380" s="44"/>
      <c r="N380" s="44"/>
      <c r="O380" s="44"/>
      <c r="P380" s="44" t="s">
        <v>49</v>
      </c>
      <c r="Q380" s="44"/>
      <c r="R380" s="44"/>
      <c r="S380" s="44"/>
      <c r="T380" s="44"/>
      <c r="U380" s="44"/>
      <c r="V380" s="44"/>
      <c r="W380" s="44"/>
      <c r="X380" s="44"/>
      <c r="Y380" s="44"/>
    </row>
    <row r="381" spans="1:25" s="41" customFormat="1">
      <c r="A381" s="121" t="s">
        <v>95</v>
      </c>
      <c r="B381" s="122" t="s">
        <v>226</v>
      </c>
      <c r="C381" s="139" t="s">
        <v>76</v>
      </c>
      <c r="D381" s="116">
        <v>180</v>
      </c>
      <c r="E381" s="116">
        <v>4</v>
      </c>
      <c r="F381" s="124">
        <f t="shared" si="44"/>
        <v>720</v>
      </c>
      <c r="G381" s="120" t="s">
        <v>48</v>
      </c>
      <c r="H381" s="119">
        <f>KoeffForMaterial</f>
        <v>1.3</v>
      </c>
      <c r="I381" s="123">
        <f t="shared" si="45"/>
        <v>4.41</v>
      </c>
      <c r="J381" s="124">
        <f t="shared" si="46"/>
        <v>793.8</v>
      </c>
      <c r="K381" s="44"/>
      <c r="L381" s="44"/>
      <c r="M381" s="44"/>
      <c r="N381" s="44"/>
      <c r="O381" s="44"/>
      <c r="P381" s="44" t="s">
        <v>50</v>
      </c>
      <c r="Q381" s="44"/>
      <c r="R381" s="44"/>
      <c r="S381" s="44"/>
      <c r="T381" s="44"/>
      <c r="U381" s="44"/>
      <c r="V381" s="44"/>
      <c r="W381" s="44"/>
      <c r="X381" s="44"/>
      <c r="Y381" s="44"/>
    </row>
    <row r="382" spans="1:25" s="41" customFormat="1">
      <c r="A382" s="121" t="s">
        <v>96</v>
      </c>
      <c r="B382" s="122" t="s">
        <v>515</v>
      </c>
      <c r="C382" s="139" t="s">
        <v>228</v>
      </c>
      <c r="D382" s="116">
        <v>4</v>
      </c>
      <c r="E382" s="116">
        <v>115</v>
      </c>
      <c r="F382" s="124">
        <f t="shared" si="44"/>
        <v>460</v>
      </c>
      <c r="G382" s="120" t="s">
        <v>48</v>
      </c>
      <c r="H382" s="119">
        <f>KoeffForMaterial</f>
        <v>1.3</v>
      </c>
      <c r="I382" s="123">
        <f t="shared" si="45"/>
        <v>126.69</v>
      </c>
      <c r="J382" s="124">
        <f t="shared" si="46"/>
        <v>506.76</v>
      </c>
      <c r="K382" s="44"/>
      <c r="L382" s="44"/>
      <c r="M382" s="44"/>
      <c r="N382" s="44"/>
      <c r="O382" s="44"/>
      <c r="P382" s="44" t="s">
        <v>50</v>
      </c>
      <c r="Q382" s="44"/>
      <c r="R382" s="44"/>
      <c r="S382" s="44"/>
      <c r="T382" s="44"/>
      <c r="U382" s="44"/>
      <c r="V382" s="44"/>
      <c r="W382" s="44"/>
      <c r="X382" s="44"/>
      <c r="Y382" s="44"/>
    </row>
    <row r="383" spans="1:25" s="41" customFormat="1">
      <c r="A383" s="121" t="s">
        <v>97</v>
      </c>
      <c r="B383" s="122" t="s">
        <v>229</v>
      </c>
      <c r="C383" s="139" t="s">
        <v>80</v>
      </c>
      <c r="D383" s="116">
        <v>200</v>
      </c>
      <c r="E383" s="116">
        <v>0.35</v>
      </c>
      <c r="F383" s="124">
        <f t="shared" si="44"/>
        <v>70</v>
      </c>
      <c r="G383" s="120" t="s">
        <v>48</v>
      </c>
      <c r="H383" s="119">
        <f>KoeffForMaterial</f>
        <v>1.3</v>
      </c>
      <c r="I383" s="123">
        <f t="shared" si="45"/>
        <v>0.39</v>
      </c>
      <c r="J383" s="124">
        <f t="shared" si="46"/>
        <v>78</v>
      </c>
      <c r="K383" s="44"/>
      <c r="L383" s="44"/>
      <c r="M383" s="44"/>
      <c r="N383" s="44"/>
      <c r="O383" s="44"/>
      <c r="P383" s="44" t="s">
        <v>50</v>
      </c>
      <c r="Q383" s="44"/>
      <c r="R383" s="44"/>
      <c r="S383" s="44"/>
      <c r="T383" s="44"/>
      <c r="U383" s="44"/>
      <c r="V383" s="44"/>
      <c r="W383" s="44"/>
      <c r="X383" s="44"/>
      <c r="Y383" s="44"/>
    </row>
    <row r="384" spans="1:25">
      <c r="A384" s="114" t="s">
        <v>104</v>
      </c>
      <c r="B384" s="115" t="s">
        <v>514</v>
      </c>
      <c r="C384" s="138" t="s">
        <v>99</v>
      </c>
      <c r="D384" s="116">
        <v>400</v>
      </c>
      <c r="E384" s="116">
        <v>12</v>
      </c>
      <c r="F384" s="117">
        <f t="shared" si="44"/>
        <v>4800</v>
      </c>
      <c r="G384" s="120" t="s">
        <v>48</v>
      </c>
      <c r="H384" s="119">
        <f>KoeffForPrice</f>
        <v>1.4554</v>
      </c>
      <c r="I384" s="118">
        <f t="shared" si="45"/>
        <v>14.8</v>
      </c>
      <c r="J384" s="117">
        <f t="shared" si="46"/>
        <v>5920</v>
      </c>
      <c r="P384" s="8" t="s">
        <v>49</v>
      </c>
    </row>
    <row r="385" spans="1:25">
      <c r="A385" s="121" t="s">
        <v>105</v>
      </c>
      <c r="B385" s="122" t="s">
        <v>101</v>
      </c>
      <c r="C385" s="139" t="s">
        <v>76</v>
      </c>
      <c r="D385" s="116">
        <v>100</v>
      </c>
      <c r="E385" s="116">
        <v>28</v>
      </c>
      <c r="F385" s="124">
        <f t="shared" si="44"/>
        <v>2800</v>
      </c>
      <c r="G385" s="120" t="s">
        <v>48</v>
      </c>
      <c r="H385" s="119">
        <f>KoeffForMaterial</f>
        <v>1.3</v>
      </c>
      <c r="I385" s="123">
        <f t="shared" si="45"/>
        <v>30.85</v>
      </c>
      <c r="J385" s="124">
        <f t="shared" si="46"/>
        <v>3085</v>
      </c>
      <c r="P385" s="8" t="s">
        <v>50</v>
      </c>
    </row>
    <row r="386" spans="1:25">
      <c r="A386" s="121" t="s">
        <v>106</v>
      </c>
      <c r="B386" s="122" t="s">
        <v>102</v>
      </c>
      <c r="C386" s="139" t="s">
        <v>76</v>
      </c>
      <c r="D386" s="116">
        <v>300</v>
      </c>
      <c r="E386" s="116">
        <v>15</v>
      </c>
      <c r="F386" s="124">
        <f t="shared" si="44"/>
        <v>4500</v>
      </c>
      <c r="G386" s="120" t="s">
        <v>48</v>
      </c>
      <c r="H386" s="119">
        <f>KoeffForMaterial</f>
        <v>1.3</v>
      </c>
      <c r="I386" s="123">
        <f t="shared" si="45"/>
        <v>16.53</v>
      </c>
      <c r="J386" s="124">
        <f t="shared" si="46"/>
        <v>4959</v>
      </c>
      <c r="P386" s="8" t="s">
        <v>50</v>
      </c>
    </row>
    <row r="387" spans="1:25">
      <c r="A387" s="121" t="s">
        <v>107</v>
      </c>
      <c r="B387" s="122" t="s">
        <v>516</v>
      </c>
      <c r="C387" s="139" t="s">
        <v>87</v>
      </c>
      <c r="D387" s="116">
        <v>1</v>
      </c>
      <c r="E387" s="116">
        <v>3160</v>
      </c>
      <c r="F387" s="124">
        <f t="shared" si="44"/>
        <v>3160</v>
      </c>
      <c r="G387" s="120" t="s">
        <v>48</v>
      </c>
      <c r="H387" s="119">
        <f>KoeffForMaterial</f>
        <v>1.3</v>
      </c>
      <c r="I387" s="123">
        <f t="shared" si="45"/>
        <v>3481.36</v>
      </c>
      <c r="J387" s="124">
        <f t="shared" si="46"/>
        <v>3481.36</v>
      </c>
      <c r="P387" s="8" t="s">
        <v>50</v>
      </c>
    </row>
    <row r="388" spans="1:25" s="13" customFormat="1">
      <c r="A388" s="114" t="s">
        <v>114</v>
      </c>
      <c r="B388" s="115" t="s">
        <v>108</v>
      </c>
      <c r="C388" s="138" t="s">
        <v>76</v>
      </c>
      <c r="D388" s="116">
        <v>3700</v>
      </c>
      <c r="E388" s="116">
        <v>22</v>
      </c>
      <c r="F388" s="117">
        <f t="shared" si="44"/>
        <v>81400</v>
      </c>
      <c r="G388" s="120" t="s">
        <v>48</v>
      </c>
      <c r="H388" s="119">
        <f>KoeffForPrice</f>
        <v>1.4554</v>
      </c>
      <c r="I388" s="118">
        <f t="shared" si="45"/>
        <v>27.13</v>
      </c>
      <c r="J388" s="117">
        <f t="shared" si="46"/>
        <v>100381</v>
      </c>
      <c r="K388" s="14"/>
      <c r="L388" s="14"/>
      <c r="M388" s="14"/>
      <c r="N388" s="14"/>
      <c r="O388" s="14"/>
      <c r="P388" s="14" t="s">
        <v>49</v>
      </c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s="13" customFormat="1">
      <c r="A389" s="121" t="s">
        <v>115</v>
      </c>
      <c r="B389" s="122" t="s">
        <v>110</v>
      </c>
      <c r="C389" s="139" t="s">
        <v>76</v>
      </c>
      <c r="D389" s="116">
        <v>1600</v>
      </c>
      <c r="E389" s="116">
        <v>18</v>
      </c>
      <c r="F389" s="124">
        <f t="shared" si="44"/>
        <v>28800</v>
      </c>
      <c r="G389" s="120" t="s">
        <v>48</v>
      </c>
      <c r="H389" s="119">
        <f>KoeffForMaterial</f>
        <v>1.3</v>
      </c>
      <c r="I389" s="123">
        <f t="shared" si="45"/>
        <v>19.829999999999998</v>
      </c>
      <c r="J389" s="124">
        <f t="shared" si="46"/>
        <v>31728</v>
      </c>
      <c r="K389" s="14"/>
      <c r="L389" s="14"/>
      <c r="M389" s="14"/>
      <c r="N389" s="14"/>
      <c r="O389" s="14"/>
      <c r="P389" s="14" t="s">
        <v>50</v>
      </c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s="13" customFormat="1">
      <c r="A390" s="121" t="s">
        <v>213</v>
      </c>
      <c r="B390" s="122" t="s">
        <v>109</v>
      </c>
      <c r="C390" s="139" t="s">
        <v>76</v>
      </c>
      <c r="D390" s="116">
        <v>1800</v>
      </c>
      <c r="E390" s="116">
        <v>27</v>
      </c>
      <c r="F390" s="124">
        <f t="shared" si="44"/>
        <v>48600</v>
      </c>
      <c r="G390" s="120" t="s">
        <v>48</v>
      </c>
      <c r="H390" s="119">
        <f>KoeffForMaterial</f>
        <v>1.3</v>
      </c>
      <c r="I390" s="123">
        <f t="shared" si="45"/>
        <v>29.75</v>
      </c>
      <c r="J390" s="124">
        <f t="shared" si="46"/>
        <v>53550</v>
      </c>
      <c r="K390" s="14"/>
      <c r="L390" s="14"/>
      <c r="M390" s="14"/>
      <c r="N390" s="14"/>
      <c r="O390" s="14"/>
      <c r="P390" s="14" t="s">
        <v>50</v>
      </c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s="13" customFormat="1">
      <c r="A391" s="121" t="s">
        <v>360</v>
      </c>
      <c r="B391" s="122" t="s">
        <v>111</v>
      </c>
      <c r="C391" s="139" t="s">
        <v>76</v>
      </c>
      <c r="D391" s="116">
        <v>200</v>
      </c>
      <c r="E391" s="116">
        <v>58</v>
      </c>
      <c r="F391" s="124">
        <f t="shared" si="44"/>
        <v>11600</v>
      </c>
      <c r="G391" s="120" t="s">
        <v>48</v>
      </c>
      <c r="H391" s="119">
        <f>KoeffForMaterial</f>
        <v>1.3</v>
      </c>
      <c r="I391" s="123">
        <f t="shared" si="45"/>
        <v>63.9</v>
      </c>
      <c r="J391" s="124">
        <f t="shared" si="46"/>
        <v>12780</v>
      </c>
      <c r="K391" s="14"/>
      <c r="L391" s="14"/>
      <c r="M391" s="14"/>
      <c r="N391" s="14"/>
      <c r="O391" s="14"/>
      <c r="P391" s="14" t="s">
        <v>50</v>
      </c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s="15" customFormat="1">
      <c r="A392" s="121" t="s">
        <v>361</v>
      </c>
      <c r="B392" s="122" t="s">
        <v>113</v>
      </c>
      <c r="C392" s="139" t="s">
        <v>99</v>
      </c>
      <c r="D392" s="116">
        <v>100</v>
      </c>
      <c r="E392" s="116">
        <v>34</v>
      </c>
      <c r="F392" s="124">
        <f t="shared" si="44"/>
        <v>3400</v>
      </c>
      <c r="G392" s="120" t="s">
        <v>48</v>
      </c>
      <c r="H392" s="119">
        <f>KoeffForMaterial</f>
        <v>1.3</v>
      </c>
      <c r="I392" s="123">
        <f t="shared" si="45"/>
        <v>37.46</v>
      </c>
      <c r="J392" s="124">
        <f t="shared" si="46"/>
        <v>3746</v>
      </c>
      <c r="K392" s="16"/>
      <c r="L392" s="16"/>
      <c r="M392" s="16"/>
      <c r="N392" s="16"/>
      <c r="O392" s="16"/>
      <c r="P392" s="16" t="s">
        <v>50</v>
      </c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s="15" customFormat="1">
      <c r="A393" s="114" t="s">
        <v>118</v>
      </c>
      <c r="B393" s="115" t="s">
        <v>116</v>
      </c>
      <c r="C393" s="138" t="s">
        <v>76</v>
      </c>
      <c r="D393" s="116">
        <v>130</v>
      </c>
      <c r="E393" s="116">
        <v>50</v>
      </c>
      <c r="F393" s="117">
        <f t="shared" si="44"/>
        <v>6500</v>
      </c>
      <c r="G393" s="120" t="s">
        <v>48</v>
      </c>
      <c r="H393" s="119">
        <f>KoeffForPrice</f>
        <v>1.4554</v>
      </c>
      <c r="I393" s="118">
        <f t="shared" si="45"/>
        <v>61.67</v>
      </c>
      <c r="J393" s="117">
        <f t="shared" si="46"/>
        <v>8017.1</v>
      </c>
      <c r="K393" s="16"/>
      <c r="L393" s="16"/>
      <c r="M393" s="16"/>
      <c r="N393" s="16"/>
      <c r="O393" s="16"/>
      <c r="P393" s="16" t="s">
        <v>49</v>
      </c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s="15" customFormat="1">
      <c r="A394" s="121" t="s">
        <v>119</v>
      </c>
      <c r="B394" s="122" t="s">
        <v>117</v>
      </c>
      <c r="C394" s="139" t="s">
        <v>76</v>
      </c>
      <c r="D394" s="116">
        <v>130</v>
      </c>
      <c r="E394" s="116">
        <v>17.5</v>
      </c>
      <c r="F394" s="124">
        <f t="shared" si="44"/>
        <v>2275</v>
      </c>
      <c r="G394" s="120" t="s">
        <v>48</v>
      </c>
      <c r="H394" s="119">
        <f>KoeffForMaterial</f>
        <v>1.3</v>
      </c>
      <c r="I394" s="123">
        <f t="shared" si="45"/>
        <v>19.28</v>
      </c>
      <c r="J394" s="124">
        <f t="shared" si="46"/>
        <v>2506.4</v>
      </c>
      <c r="K394" s="16"/>
      <c r="L394" s="16"/>
      <c r="M394" s="16"/>
      <c r="N394" s="16"/>
      <c r="O394" s="16"/>
      <c r="P394" s="16" t="s">
        <v>50</v>
      </c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s="17" customFormat="1">
      <c r="A395" s="114" t="s">
        <v>122</v>
      </c>
      <c r="B395" s="115" t="s">
        <v>120</v>
      </c>
      <c r="C395" s="138" t="s">
        <v>80</v>
      </c>
      <c r="D395" s="116">
        <v>154</v>
      </c>
      <c r="E395" s="116">
        <v>25</v>
      </c>
      <c r="F395" s="117">
        <f t="shared" si="44"/>
        <v>3850</v>
      </c>
      <c r="G395" s="120" t="s">
        <v>48</v>
      </c>
      <c r="H395" s="119">
        <f>KoeffForPrice</f>
        <v>1.4554</v>
      </c>
      <c r="I395" s="118">
        <f t="shared" si="45"/>
        <v>30.83</v>
      </c>
      <c r="J395" s="117">
        <f t="shared" si="46"/>
        <v>4747.82</v>
      </c>
      <c r="K395" s="18"/>
      <c r="L395" s="18"/>
      <c r="M395" s="18"/>
      <c r="N395" s="18"/>
      <c r="O395" s="18"/>
      <c r="P395" s="18" t="s">
        <v>49</v>
      </c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s="17" customFormat="1">
      <c r="A396" s="121" t="s">
        <v>123</v>
      </c>
      <c r="B396" s="122" t="s">
        <v>121</v>
      </c>
      <c r="C396" s="139" t="s">
        <v>80</v>
      </c>
      <c r="D396" s="116">
        <v>154</v>
      </c>
      <c r="E396" s="116">
        <v>12</v>
      </c>
      <c r="F396" s="124">
        <f t="shared" si="44"/>
        <v>1848</v>
      </c>
      <c r="G396" s="120" t="s">
        <v>48</v>
      </c>
      <c r="H396" s="119">
        <f>KoeffForMaterial</f>
        <v>1.3</v>
      </c>
      <c r="I396" s="123">
        <f t="shared" si="45"/>
        <v>13.22</v>
      </c>
      <c r="J396" s="124">
        <f t="shared" si="46"/>
        <v>2035.88</v>
      </c>
      <c r="K396" s="18"/>
      <c r="L396" s="18"/>
      <c r="M396" s="18"/>
      <c r="N396" s="18"/>
      <c r="O396" s="18"/>
      <c r="P396" s="18" t="s">
        <v>50</v>
      </c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s="19" customFormat="1">
      <c r="A397" s="114" t="s">
        <v>132</v>
      </c>
      <c r="B397" s="115" t="s">
        <v>126</v>
      </c>
      <c r="C397" s="138" t="s">
        <v>80</v>
      </c>
      <c r="D397" s="116">
        <v>40</v>
      </c>
      <c r="E397" s="116">
        <v>200</v>
      </c>
      <c r="F397" s="117">
        <f t="shared" si="44"/>
        <v>8000</v>
      </c>
      <c r="G397" s="120" t="s">
        <v>48</v>
      </c>
      <c r="H397" s="119">
        <f>KoeffForPrice</f>
        <v>1.4554</v>
      </c>
      <c r="I397" s="118">
        <f t="shared" si="45"/>
        <v>246.68</v>
      </c>
      <c r="J397" s="117">
        <f t="shared" si="46"/>
        <v>9867.2000000000007</v>
      </c>
      <c r="K397" s="20"/>
      <c r="L397" s="20"/>
      <c r="M397" s="20"/>
      <c r="N397" s="20"/>
      <c r="O397" s="20"/>
      <c r="P397" s="20" t="s">
        <v>49</v>
      </c>
      <c r="Q397" s="20"/>
      <c r="R397" s="20"/>
      <c r="S397" s="20"/>
      <c r="T397" s="20"/>
      <c r="U397" s="20"/>
      <c r="V397" s="20"/>
      <c r="W397" s="20"/>
      <c r="X397" s="20"/>
      <c r="Y397" s="20"/>
    </row>
    <row r="398" spans="1:25" s="19" customFormat="1">
      <c r="A398" s="121" t="s">
        <v>133</v>
      </c>
      <c r="B398" s="122" t="s">
        <v>127</v>
      </c>
      <c r="C398" s="139" t="s">
        <v>80</v>
      </c>
      <c r="D398" s="116">
        <v>40</v>
      </c>
      <c r="E398" s="116">
        <v>31</v>
      </c>
      <c r="F398" s="124">
        <f t="shared" si="44"/>
        <v>1240</v>
      </c>
      <c r="G398" s="120" t="s">
        <v>48</v>
      </c>
      <c r="H398" s="119">
        <f>KoeffForMaterial</f>
        <v>1.3</v>
      </c>
      <c r="I398" s="123">
        <f t="shared" si="45"/>
        <v>34.15</v>
      </c>
      <c r="J398" s="124">
        <f t="shared" si="46"/>
        <v>1366</v>
      </c>
      <c r="K398" s="20"/>
      <c r="L398" s="20"/>
      <c r="M398" s="20"/>
      <c r="N398" s="20"/>
      <c r="O398" s="20"/>
      <c r="P398" s="20" t="s">
        <v>50</v>
      </c>
      <c r="Q398" s="20"/>
      <c r="R398" s="20"/>
      <c r="S398" s="20"/>
      <c r="T398" s="20"/>
      <c r="U398" s="20"/>
      <c r="V398" s="20"/>
      <c r="W398" s="20"/>
      <c r="X398" s="20"/>
      <c r="Y398" s="20"/>
    </row>
    <row r="399" spans="1:25" s="19" customFormat="1">
      <c r="A399" s="121" t="s">
        <v>278</v>
      </c>
      <c r="B399" s="122" t="s">
        <v>128</v>
      </c>
      <c r="C399" s="139" t="s">
        <v>129</v>
      </c>
      <c r="D399" s="116">
        <v>3</v>
      </c>
      <c r="E399" s="116">
        <v>800</v>
      </c>
      <c r="F399" s="124">
        <f t="shared" si="44"/>
        <v>2400</v>
      </c>
      <c r="G399" s="120" t="s">
        <v>48</v>
      </c>
      <c r="H399" s="119">
        <f>KoeffForMaterial</f>
        <v>1.3</v>
      </c>
      <c r="I399" s="123">
        <f t="shared" si="45"/>
        <v>881.36</v>
      </c>
      <c r="J399" s="124">
        <f t="shared" si="46"/>
        <v>2644.08</v>
      </c>
      <c r="K399" s="20"/>
      <c r="L399" s="20"/>
      <c r="M399" s="20"/>
      <c r="N399" s="20"/>
      <c r="O399" s="20"/>
      <c r="P399" s="20" t="s">
        <v>50</v>
      </c>
      <c r="Q399" s="20"/>
      <c r="R399" s="20"/>
      <c r="S399" s="20"/>
      <c r="T399" s="20"/>
      <c r="U399" s="20"/>
      <c r="V399" s="20"/>
      <c r="W399" s="20"/>
      <c r="X399" s="20"/>
      <c r="Y399" s="20"/>
    </row>
    <row r="400" spans="1:25" s="19" customFormat="1">
      <c r="A400" s="121" t="s">
        <v>294</v>
      </c>
      <c r="B400" s="122" t="s">
        <v>130</v>
      </c>
      <c r="C400" s="139" t="s">
        <v>131</v>
      </c>
      <c r="D400" s="116">
        <v>4</v>
      </c>
      <c r="E400" s="116">
        <v>500</v>
      </c>
      <c r="F400" s="124">
        <f t="shared" ref="F400:F431" si="48">ROUND(E400*ROUND(D400,2),2)</f>
        <v>2000</v>
      </c>
      <c r="G400" s="120" t="s">
        <v>48</v>
      </c>
      <c r="H400" s="119">
        <f>KoeffForMaterial</f>
        <v>1.3</v>
      </c>
      <c r="I400" s="123">
        <f t="shared" ref="I400:I431" si="49">ROUND(E400*H400/1.18,2)</f>
        <v>550.85</v>
      </c>
      <c r="J400" s="124">
        <f t="shared" ref="J400:J431" si="50">ROUND(I400*ROUND(D400,2),2)</f>
        <v>2203.4</v>
      </c>
      <c r="K400" s="20"/>
      <c r="L400" s="20"/>
      <c r="M400" s="20"/>
      <c r="N400" s="20"/>
      <c r="O400" s="20"/>
      <c r="P400" s="20" t="s">
        <v>50</v>
      </c>
      <c r="Q400" s="20"/>
      <c r="R400" s="20"/>
      <c r="S400" s="20"/>
      <c r="T400" s="20"/>
      <c r="U400" s="20"/>
      <c r="V400" s="20"/>
      <c r="W400" s="20"/>
      <c r="X400" s="20"/>
      <c r="Y400" s="20"/>
    </row>
    <row r="401" spans="1:25" s="21" customFormat="1">
      <c r="A401" s="114" t="s">
        <v>136</v>
      </c>
      <c r="B401" s="115" t="s">
        <v>134</v>
      </c>
      <c r="C401" s="138" t="s">
        <v>80</v>
      </c>
      <c r="D401" s="116">
        <v>154</v>
      </c>
      <c r="E401" s="116">
        <v>25</v>
      </c>
      <c r="F401" s="117">
        <f t="shared" si="48"/>
        <v>3850</v>
      </c>
      <c r="G401" s="120" t="s">
        <v>48</v>
      </c>
      <c r="H401" s="119">
        <f>KoeffForPrice</f>
        <v>1.4554</v>
      </c>
      <c r="I401" s="118">
        <f t="shared" si="49"/>
        <v>30.83</v>
      </c>
      <c r="J401" s="117">
        <f t="shared" si="50"/>
        <v>4747.82</v>
      </c>
      <c r="K401" s="22"/>
      <c r="L401" s="22"/>
      <c r="M401" s="22"/>
      <c r="N401" s="22"/>
      <c r="O401" s="22"/>
      <c r="P401" s="22" t="s">
        <v>49</v>
      </c>
      <c r="Q401" s="22"/>
      <c r="R401" s="22"/>
      <c r="S401" s="22"/>
      <c r="T401" s="22"/>
      <c r="U401" s="22"/>
      <c r="V401" s="22"/>
      <c r="W401" s="22"/>
      <c r="X401" s="22"/>
      <c r="Y401" s="22"/>
    </row>
    <row r="402" spans="1:25" s="21" customFormat="1">
      <c r="A402" s="121" t="s">
        <v>137</v>
      </c>
      <c r="B402" s="122" t="s">
        <v>135</v>
      </c>
      <c r="C402" s="139" t="s">
        <v>80</v>
      </c>
      <c r="D402" s="116">
        <v>154</v>
      </c>
      <c r="E402" s="116">
        <v>52</v>
      </c>
      <c r="F402" s="124">
        <f t="shared" si="48"/>
        <v>8008</v>
      </c>
      <c r="G402" s="120" t="s">
        <v>48</v>
      </c>
      <c r="H402" s="119">
        <f>KoeffForMaterial</f>
        <v>1.3</v>
      </c>
      <c r="I402" s="123">
        <f t="shared" si="49"/>
        <v>57.29</v>
      </c>
      <c r="J402" s="124">
        <f t="shared" si="50"/>
        <v>8822.66</v>
      </c>
      <c r="K402" s="22"/>
      <c r="L402" s="22"/>
      <c r="M402" s="22"/>
      <c r="N402" s="22"/>
      <c r="O402" s="22"/>
      <c r="P402" s="22" t="s">
        <v>50</v>
      </c>
      <c r="Q402" s="22"/>
      <c r="R402" s="22"/>
      <c r="S402" s="22"/>
      <c r="T402" s="22"/>
      <c r="U402" s="22"/>
      <c r="V402" s="22"/>
      <c r="W402" s="22"/>
      <c r="X402" s="22"/>
      <c r="Y402" s="22"/>
    </row>
    <row r="403" spans="1:25" s="23" customFormat="1">
      <c r="A403" s="114" t="s">
        <v>142</v>
      </c>
      <c r="B403" s="115" t="s">
        <v>141</v>
      </c>
      <c r="C403" s="138" t="s">
        <v>80</v>
      </c>
      <c r="D403" s="116">
        <v>123</v>
      </c>
      <c r="E403" s="116">
        <v>150</v>
      </c>
      <c r="F403" s="117">
        <f t="shared" si="48"/>
        <v>18450</v>
      </c>
      <c r="G403" s="120" t="s">
        <v>48</v>
      </c>
      <c r="H403" s="119">
        <f>KoeffForPrice</f>
        <v>1.4554</v>
      </c>
      <c r="I403" s="118">
        <f t="shared" si="49"/>
        <v>185.01</v>
      </c>
      <c r="J403" s="117">
        <f t="shared" si="50"/>
        <v>22756.23</v>
      </c>
      <c r="K403" s="24"/>
      <c r="L403" s="24"/>
      <c r="M403" s="24"/>
      <c r="N403" s="24"/>
      <c r="O403" s="24"/>
      <c r="P403" s="24" t="s">
        <v>49</v>
      </c>
      <c r="Q403" s="24"/>
      <c r="R403" s="24"/>
      <c r="S403" s="24"/>
      <c r="T403" s="24"/>
      <c r="U403" s="24"/>
      <c r="V403" s="24"/>
      <c r="W403" s="24"/>
      <c r="X403" s="24"/>
      <c r="Y403" s="24"/>
    </row>
    <row r="404" spans="1:25" s="23" customFormat="1">
      <c r="A404" s="121" t="s">
        <v>143</v>
      </c>
      <c r="B404" s="122" t="s">
        <v>517</v>
      </c>
      <c r="C404" s="139" t="s">
        <v>80</v>
      </c>
      <c r="D404" s="116">
        <v>95</v>
      </c>
      <c r="E404" s="116">
        <v>217</v>
      </c>
      <c r="F404" s="124">
        <f t="shared" si="48"/>
        <v>20615</v>
      </c>
      <c r="G404" s="120" t="s">
        <v>48</v>
      </c>
      <c r="H404" s="119">
        <f>KoeffForMaterial</f>
        <v>1.3</v>
      </c>
      <c r="I404" s="123">
        <f t="shared" si="49"/>
        <v>239.07</v>
      </c>
      <c r="J404" s="124">
        <f t="shared" si="50"/>
        <v>22711.65</v>
      </c>
      <c r="K404" s="24"/>
      <c r="L404" s="24"/>
      <c r="M404" s="24"/>
      <c r="N404" s="24"/>
      <c r="O404" s="24"/>
      <c r="P404" s="24" t="s">
        <v>50</v>
      </c>
      <c r="Q404" s="24"/>
      <c r="R404" s="24"/>
      <c r="S404" s="24"/>
      <c r="T404" s="24"/>
      <c r="U404" s="24"/>
      <c r="V404" s="24"/>
      <c r="W404" s="24"/>
      <c r="X404" s="24"/>
      <c r="Y404" s="24"/>
    </row>
    <row r="405" spans="1:25" s="23" customFormat="1">
      <c r="A405" s="121" t="s">
        <v>144</v>
      </c>
      <c r="B405" s="122" t="s">
        <v>518</v>
      </c>
      <c r="C405" s="139" t="s">
        <v>80</v>
      </c>
      <c r="D405" s="116">
        <v>14</v>
      </c>
      <c r="E405" s="116">
        <v>325</v>
      </c>
      <c r="F405" s="124">
        <f t="shared" si="48"/>
        <v>4550</v>
      </c>
      <c r="G405" s="120" t="s">
        <v>48</v>
      </c>
      <c r="H405" s="119">
        <f>KoeffForMaterial</f>
        <v>1.3</v>
      </c>
      <c r="I405" s="123">
        <f t="shared" si="49"/>
        <v>358.05</v>
      </c>
      <c r="J405" s="124">
        <f t="shared" si="50"/>
        <v>5012.7</v>
      </c>
      <c r="K405" s="24"/>
      <c r="L405" s="24"/>
      <c r="M405" s="24"/>
      <c r="N405" s="24"/>
      <c r="O405" s="24"/>
      <c r="P405" s="24" t="s">
        <v>50</v>
      </c>
      <c r="Q405" s="24"/>
      <c r="R405" s="24"/>
      <c r="S405" s="24"/>
      <c r="T405" s="24"/>
      <c r="U405" s="24"/>
      <c r="V405" s="24"/>
      <c r="W405" s="24"/>
      <c r="X405" s="24"/>
      <c r="Y405" s="24"/>
    </row>
    <row r="406" spans="1:25" s="23" customFormat="1">
      <c r="A406" s="121" t="s">
        <v>145</v>
      </c>
      <c r="B406" s="122" t="s">
        <v>519</v>
      </c>
      <c r="C406" s="139" t="s">
        <v>80</v>
      </c>
      <c r="D406" s="116">
        <v>14</v>
      </c>
      <c r="E406" s="116">
        <v>421</v>
      </c>
      <c r="F406" s="124">
        <f t="shared" si="48"/>
        <v>5894</v>
      </c>
      <c r="G406" s="120" t="s">
        <v>48</v>
      </c>
      <c r="H406" s="119">
        <f>KoeffForMaterial</f>
        <v>1.3</v>
      </c>
      <c r="I406" s="123">
        <f t="shared" si="49"/>
        <v>463.81</v>
      </c>
      <c r="J406" s="124">
        <f t="shared" si="50"/>
        <v>6493.34</v>
      </c>
      <c r="K406" s="24"/>
      <c r="L406" s="24"/>
      <c r="M406" s="24"/>
      <c r="N406" s="24"/>
      <c r="O406" s="24"/>
      <c r="P406" s="24" t="s">
        <v>50</v>
      </c>
      <c r="Q406" s="24"/>
      <c r="R406" s="24"/>
      <c r="S406" s="24"/>
      <c r="T406" s="24"/>
      <c r="U406" s="24"/>
      <c r="V406" s="24"/>
      <c r="W406" s="24"/>
      <c r="X406" s="24"/>
      <c r="Y406" s="24"/>
    </row>
    <row r="407" spans="1:25" s="25" customFormat="1">
      <c r="A407" s="114" t="s">
        <v>152</v>
      </c>
      <c r="B407" s="115" t="s">
        <v>147</v>
      </c>
      <c r="C407" s="138" t="s">
        <v>80</v>
      </c>
      <c r="D407" s="116">
        <v>80</v>
      </c>
      <c r="E407" s="116">
        <v>25</v>
      </c>
      <c r="F407" s="117">
        <f t="shared" si="48"/>
        <v>2000</v>
      </c>
      <c r="G407" s="120" t="s">
        <v>48</v>
      </c>
      <c r="H407" s="119">
        <f>KoeffForPrice</f>
        <v>1.4554</v>
      </c>
      <c r="I407" s="118">
        <f t="shared" si="49"/>
        <v>30.83</v>
      </c>
      <c r="J407" s="117">
        <f t="shared" si="50"/>
        <v>2466.4</v>
      </c>
      <c r="K407" s="26"/>
      <c r="L407" s="26"/>
      <c r="M407" s="26"/>
      <c r="N407" s="26"/>
      <c r="O407" s="26"/>
      <c r="P407" s="26" t="s">
        <v>49</v>
      </c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1:25" s="25" customFormat="1">
      <c r="A408" s="121" t="s">
        <v>153</v>
      </c>
      <c r="B408" s="122" t="s">
        <v>151</v>
      </c>
      <c r="C408" s="139" t="s">
        <v>80</v>
      </c>
      <c r="D408" s="116">
        <v>26</v>
      </c>
      <c r="E408" s="116">
        <v>620</v>
      </c>
      <c r="F408" s="124">
        <f t="shared" si="48"/>
        <v>16120</v>
      </c>
      <c r="G408" s="120" t="s">
        <v>48</v>
      </c>
      <c r="H408" s="119">
        <f>KoeffForMaterial</f>
        <v>1.3</v>
      </c>
      <c r="I408" s="123">
        <f t="shared" si="49"/>
        <v>683.05</v>
      </c>
      <c r="J408" s="124">
        <f t="shared" si="50"/>
        <v>17759.3</v>
      </c>
      <c r="K408" s="26"/>
      <c r="L408" s="26"/>
      <c r="M408" s="26"/>
      <c r="N408" s="26"/>
      <c r="O408" s="26"/>
      <c r="P408" s="26" t="s">
        <v>50</v>
      </c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1:25" s="25" customFormat="1">
      <c r="A409" s="121" t="s">
        <v>154</v>
      </c>
      <c r="B409" s="122" t="s">
        <v>150</v>
      </c>
      <c r="C409" s="139" t="s">
        <v>80</v>
      </c>
      <c r="D409" s="116">
        <v>5</v>
      </c>
      <c r="E409" s="116">
        <v>290</v>
      </c>
      <c r="F409" s="124">
        <f t="shared" si="48"/>
        <v>1450</v>
      </c>
      <c r="G409" s="120" t="s">
        <v>48</v>
      </c>
      <c r="H409" s="119">
        <f>KoeffForMaterial</f>
        <v>1.3</v>
      </c>
      <c r="I409" s="123">
        <f t="shared" si="49"/>
        <v>319.49</v>
      </c>
      <c r="J409" s="124">
        <f t="shared" si="50"/>
        <v>1597.45</v>
      </c>
      <c r="K409" s="26"/>
      <c r="L409" s="26"/>
      <c r="M409" s="26"/>
      <c r="N409" s="26"/>
      <c r="O409" s="26"/>
      <c r="P409" s="26" t="s">
        <v>50</v>
      </c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1:25" s="25" customFormat="1">
      <c r="A410" s="121" t="s">
        <v>436</v>
      </c>
      <c r="B410" s="122" t="s">
        <v>149</v>
      </c>
      <c r="C410" s="139" t="s">
        <v>80</v>
      </c>
      <c r="D410" s="116">
        <v>9</v>
      </c>
      <c r="E410" s="116">
        <v>269</v>
      </c>
      <c r="F410" s="124">
        <f t="shared" si="48"/>
        <v>2421</v>
      </c>
      <c r="G410" s="120" t="s">
        <v>48</v>
      </c>
      <c r="H410" s="119">
        <f>KoeffForMaterial</f>
        <v>1.3</v>
      </c>
      <c r="I410" s="123">
        <f t="shared" si="49"/>
        <v>296.36</v>
      </c>
      <c r="J410" s="124">
        <f t="shared" si="50"/>
        <v>2667.24</v>
      </c>
      <c r="K410" s="26"/>
      <c r="L410" s="26"/>
      <c r="M410" s="26"/>
      <c r="N410" s="26"/>
      <c r="O410" s="26"/>
      <c r="P410" s="26" t="s">
        <v>50</v>
      </c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1:25" s="25" customFormat="1">
      <c r="A411" s="121" t="s">
        <v>437</v>
      </c>
      <c r="B411" s="122" t="s">
        <v>148</v>
      </c>
      <c r="C411" s="139" t="s">
        <v>80</v>
      </c>
      <c r="D411" s="116">
        <v>40</v>
      </c>
      <c r="E411" s="116">
        <v>58</v>
      </c>
      <c r="F411" s="124">
        <f t="shared" si="48"/>
        <v>2320</v>
      </c>
      <c r="G411" s="120" t="s">
        <v>48</v>
      </c>
      <c r="H411" s="119">
        <f>KoeffForMaterial</f>
        <v>1.3</v>
      </c>
      <c r="I411" s="123">
        <f t="shared" si="49"/>
        <v>63.9</v>
      </c>
      <c r="J411" s="124">
        <f t="shared" si="50"/>
        <v>2556</v>
      </c>
      <c r="K411" s="26"/>
      <c r="L411" s="26"/>
      <c r="M411" s="26"/>
      <c r="N411" s="26"/>
      <c r="O411" s="26"/>
      <c r="P411" s="26" t="s">
        <v>50</v>
      </c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1:25" s="27" customFormat="1">
      <c r="A412" s="114" t="s">
        <v>158</v>
      </c>
      <c r="B412" s="115" t="s">
        <v>155</v>
      </c>
      <c r="C412" s="138" t="s">
        <v>80</v>
      </c>
      <c r="D412" s="116">
        <v>26</v>
      </c>
      <c r="E412" s="116">
        <v>150</v>
      </c>
      <c r="F412" s="117">
        <f t="shared" si="48"/>
        <v>3900</v>
      </c>
      <c r="G412" s="120" t="s">
        <v>48</v>
      </c>
      <c r="H412" s="119">
        <f>KoeffForPrice</f>
        <v>1.4554</v>
      </c>
      <c r="I412" s="118">
        <f t="shared" si="49"/>
        <v>185.01</v>
      </c>
      <c r="J412" s="117">
        <f t="shared" si="50"/>
        <v>4810.26</v>
      </c>
      <c r="K412" s="28"/>
      <c r="L412" s="28"/>
      <c r="M412" s="28"/>
      <c r="N412" s="28"/>
      <c r="O412" s="28"/>
      <c r="P412" s="28" t="s">
        <v>49</v>
      </c>
      <c r="Q412" s="28"/>
      <c r="R412" s="28"/>
      <c r="S412" s="28"/>
      <c r="T412" s="28"/>
      <c r="U412" s="28"/>
      <c r="V412" s="28"/>
      <c r="W412" s="28"/>
      <c r="X412" s="28"/>
      <c r="Y412" s="28"/>
    </row>
    <row r="413" spans="1:25" s="27" customFormat="1">
      <c r="A413" s="121" t="s">
        <v>159</v>
      </c>
      <c r="B413" s="122" t="s">
        <v>156</v>
      </c>
      <c r="C413" s="139" t="s">
        <v>80</v>
      </c>
      <c r="D413" s="116">
        <v>24</v>
      </c>
      <c r="E413" s="116">
        <v>202</v>
      </c>
      <c r="F413" s="124">
        <f t="shared" si="48"/>
        <v>4848</v>
      </c>
      <c r="G413" s="120" t="s">
        <v>48</v>
      </c>
      <c r="H413" s="119">
        <f>KoeffForMaterial</f>
        <v>1.3</v>
      </c>
      <c r="I413" s="123">
        <f t="shared" si="49"/>
        <v>222.54</v>
      </c>
      <c r="J413" s="124">
        <f t="shared" si="50"/>
        <v>5340.96</v>
      </c>
      <c r="K413" s="28"/>
      <c r="L413" s="28"/>
      <c r="M413" s="28"/>
      <c r="N413" s="28"/>
      <c r="O413" s="28"/>
      <c r="P413" s="28" t="s">
        <v>50</v>
      </c>
      <c r="Q413" s="28"/>
      <c r="R413" s="28"/>
      <c r="S413" s="28"/>
      <c r="T413" s="28"/>
      <c r="U413" s="28"/>
      <c r="V413" s="28"/>
      <c r="W413" s="28"/>
      <c r="X413" s="28"/>
      <c r="Y413" s="28"/>
    </row>
    <row r="414" spans="1:25" s="27" customFormat="1">
      <c r="A414" s="121" t="s">
        <v>160</v>
      </c>
      <c r="B414" s="122" t="s">
        <v>157</v>
      </c>
      <c r="C414" s="139" t="s">
        <v>80</v>
      </c>
      <c r="D414" s="116">
        <v>2</v>
      </c>
      <c r="E414" s="116">
        <v>290</v>
      </c>
      <c r="F414" s="124">
        <f t="shared" si="48"/>
        <v>580</v>
      </c>
      <c r="G414" s="120" t="s">
        <v>48</v>
      </c>
      <c r="H414" s="119">
        <f>KoeffForMaterial</f>
        <v>1.3</v>
      </c>
      <c r="I414" s="123">
        <f t="shared" si="49"/>
        <v>319.49</v>
      </c>
      <c r="J414" s="124">
        <f t="shared" si="50"/>
        <v>638.98</v>
      </c>
      <c r="K414" s="28"/>
      <c r="L414" s="28"/>
      <c r="M414" s="28"/>
      <c r="N414" s="28"/>
      <c r="O414" s="28"/>
      <c r="P414" s="28" t="s">
        <v>50</v>
      </c>
      <c r="Q414" s="28"/>
      <c r="R414" s="28"/>
      <c r="S414" s="28"/>
      <c r="T414" s="28"/>
      <c r="U414" s="28"/>
      <c r="V414" s="28"/>
      <c r="W414" s="28"/>
      <c r="X414" s="28"/>
      <c r="Y414" s="28"/>
    </row>
    <row r="415" spans="1:25" s="29" customFormat="1">
      <c r="A415" s="114" t="s">
        <v>165</v>
      </c>
      <c r="B415" s="115" t="s">
        <v>162</v>
      </c>
      <c r="C415" s="138" t="s">
        <v>76</v>
      </c>
      <c r="D415" s="116">
        <v>26</v>
      </c>
      <c r="E415" s="116">
        <v>80</v>
      </c>
      <c r="F415" s="117">
        <f t="shared" si="48"/>
        <v>2080</v>
      </c>
      <c r="G415" s="120" t="s">
        <v>48</v>
      </c>
      <c r="H415" s="119">
        <f>KoeffForPrice</f>
        <v>1.4554</v>
      </c>
      <c r="I415" s="118">
        <f t="shared" si="49"/>
        <v>98.67</v>
      </c>
      <c r="J415" s="117">
        <f t="shared" si="50"/>
        <v>2565.42</v>
      </c>
      <c r="K415" s="30"/>
      <c r="L415" s="30"/>
      <c r="M415" s="30"/>
      <c r="N415" s="30"/>
      <c r="O415" s="30"/>
      <c r="P415" s="30" t="s">
        <v>49</v>
      </c>
      <c r="Q415" s="30"/>
      <c r="R415" s="30"/>
      <c r="S415" s="30"/>
      <c r="T415" s="30"/>
      <c r="U415" s="30"/>
      <c r="V415" s="30"/>
      <c r="W415" s="30"/>
      <c r="X415" s="30"/>
      <c r="Y415" s="30"/>
    </row>
    <row r="416" spans="1:25" s="29" customFormat="1">
      <c r="A416" s="121" t="s">
        <v>166</v>
      </c>
      <c r="B416" s="122" t="s">
        <v>485</v>
      </c>
      <c r="C416" s="139" t="s">
        <v>76</v>
      </c>
      <c r="D416" s="116">
        <v>26</v>
      </c>
      <c r="E416" s="116">
        <v>480</v>
      </c>
      <c r="F416" s="124">
        <f t="shared" si="48"/>
        <v>12480</v>
      </c>
      <c r="G416" s="120" t="s">
        <v>48</v>
      </c>
      <c r="H416" s="119">
        <f>KoeffForMaterial</f>
        <v>1.3</v>
      </c>
      <c r="I416" s="123">
        <f t="shared" si="49"/>
        <v>528.80999999999995</v>
      </c>
      <c r="J416" s="124">
        <f t="shared" si="50"/>
        <v>13749.06</v>
      </c>
      <c r="K416" s="30"/>
      <c r="L416" s="30"/>
      <c r="M416" s="30"/>
      <c r="N416" s="30"/>
      <c r="O416" s="30"/>
      <c r="P416" s="30" t="s">
        <v>50</v>
      </c>
      <c r="Q416" s="30"/>
      <c r="R416" s="30"/>
      <c r="S416" s="30"/>
      <c r="T416" s="30"/>
      <c r="U416" s="30"/>
      <c r="V416" s="30"/>
      <c r="W416" s="30"/>
      <c r="X416" s="30"/>
      <c r="Y416" s="30"/>
    </row>
    <row r="417" spans="1:25" s="29" customFormat="1">
      <c r="A417" s="121" t="s">
        <v>327</v>
      </c>
      <c r="B417" s="122" t="s">
        <v>163</v>
      </c>
      <c r="C417" s="139" t="s">
        <v>80</v>
      </c>
      <c r="D417" s="116">
        <v>5</v>
      </c>
      <c r="E417" s="116">
        <v>560</v>
      </c>
      <c r="F417" s="124">
        <f t="shared" si="48"/>
        <v>2800</v>
      </c>
      <c r="G417" s="120" t="s">
        <v>48</v>
      </c>
      <c r="H417" s="119">
        <f>KoeffForMaterial</f>
        <v>1.3</v>
      </c>
      <c r="I417" s="123">
        <f t="shared" si="49"/>
        <v>616.95000000000005</v>
      </c>
      <c r="J417" s="124">
        <f t="shared" si="50"/>
        <v>3084.75</v>
      </c>
      <c r="K417" s="30"/>
      <c r="L417" s="30"/>
      <c r="M417" s="30"/>
      <c r="N417" s="30"/>
      <c r="O417" s="30"/>
      <c r="P417" s="30" t="s">
        <v>50</v>
      </c>
      <c r="Q417" s="30"/>
      <c r="R417" s="30"/>
      <c r="S417" s="30"/>
      <c r="T417" s="30"/>
      <c r="U417" s="30"/>
      <c r="V417" s="30"/>
      <c r="W417" s="30"/>
      <c r="X417" s="30"/>
      <c r="Y417" s="30"/>
    </row>
    <row r="418" spans="1:25" s="29" customFormat="1">
      <c r="A418" s="121" t="s">
        <v>328</v>
      </c>
      <c r="B418" s="122" t="s">
        <v>164</v>
      </c>
      <c r="C418" s="139" t="s">
        <v>80</v>
      </c>
      <c r="D418" s="116">
        <v>400</v>
      </c>
      <c r="E418" s="116">
        <v>0.2</v>
      </c>
      <c r="F418" s="124">
        <f t="shared" si="48"/>
        <v>80</v>
      </c>
      <c r="G418" s="120" t="s">
        <v>48</v>
      </c>
      <c r="H418" s="119">
        <f>KoeffForMaterial</f>
        <v>1.3</v>
      </c>
      <c r="I418" s="123">
        <f t="shared" si="49"/>
        <v>0.22</v>
      </c>
      <c r="J418" s="124">
        <f t="shared" si="50"/>
        <v>88</v>
      </c>
      <c r="K418" s="30"/>
      <c r="L418" s="30"/>
      <c r="M418" s="30"/>
      <c r="N418" s="30"/>
      <c r="O418" s="30"/>
      <c r="P418" s="30" t="s">
        <v>50</v>
      </c>
      <c r="Q418" s="30"/>
      <c r="R418" s="30"/>
      <c r="S418" s="30"/>
      <c r="T418" s="30"/>
      <c r="U418" s="30"/>
      <c r="V418" s="30"/>
      <c r="W418" s="30"/>
      <c r="X418" s="30"/>
      <c r="Y418" s="30"/>
    </row>
    <row r="419" spans="1:25" s="31" customFormat="1">
      <c r="A419" s="114" t="s">
        <v>169</v>
      </c>
      <c r="B419" s="115" t="s">
        <v>168</v>
      </c>
      <c r="C419" s="138" t="s">
        <v>80</v>
      </c>
      <c r="D419" s="116">
        <v>10</v>
      </c>
      <c r="E419" s="116">
        <v>50</v>
      </c>
      <c r="F419" s="117">
        <f t="shared" si="48"/>
        <v>500</v>
      </c>
      <c r="G419" s="120" t="s">
        <v>48</v>
      </c>
      <c r="H419" s="119">
        <f>KoeffForPrice</f>
        <v>1.4554</v>
      </c>
      <c r="I419" s="118">
        <f t="shared" si="49"/>
        <v>61.67</v>
      </c>
      <c r="J419" s="117">
        <f t="shared" si="50"/>
        <v>616.70000000000005</v>
      </c>
      <c r="K419" s="32"/>
      <c r="L419" s="32"/>
      <c r="M419" s="32"/>
      <c r="N419" s="32"/>
      <c r="O419" s="32"/>
      <c r="P419" s="32" t="s">
        <v>49</v>
      </c>
      <c r="Q419" s="32"/>
      <c r="R419" s="32"/>
      <c r="S419" s="32"/>
      <c r="T419" s="32"/>
      <c r="U419" s="32"/>
      <c r="V419" s="32"/>
      <c r="W419" s="32"/>
      <c r="X419" s="32"/>
      <c r="Y419" s="32"/>
    </row>
    <row r="420" spans="1:25" s="31" customFormat="1">
      <c r="A420" s="121" t="s">
        <v>170</v>
      </c>
      <c r="B420" s="122" t="s">
        <v>167</v>
      </c>
      <c r="C420" s="139" t="s">
        <v>80</v>
      </c>
      <c r="D420" s="116">
        <v>10</v>
      </c>
      <c r="E420" s="116">
        <v>84</v>
      </c>
      <c r="F420" s="124">
        <f t="shared" si="48"/>
        <v>840</v>
      </c>
      <c r="G420" s="120" t="s">
        <v>48</v>
      </c>
      <c r="H420" s="119">
        <f>KoeffForMaterial</f>
        <v>1.3</v>
      </c>
      <c r="I420" s="123">
        <f t="shared" si="49"/>
        <v>92.54</v>
      </c>
      <c r="J420" s="124">
        <f t="shared" si="50"/>
        <v>925.4</v>
      </c>
      <c r="K420" s="32"/>
      <c r="L420" s="32"/>
      <c r="M420" s="32"/>
      <c r="N420" s="32"/>
      <c r="O420" s="32"/>
      <c r="P420" s="32" t="s">
        <v>50</v>
      </c>
      <c r="Q420" s="32"/>
      <c r="R420" s="32"/>
      <c r="S420" s="32"/>
      <c r="T420" s="32"/>
      <c r="U420" s="32"/>
      <c r="V420" s="32"/>
      <c r="W420" s="32"/>
      <c r="X420" s="32"/>
      <c r="Y420" s="32"/>
    </row>
    <row r="421" spans="1:25" s="33" customFormat="1">
      <c r="A421" s="114" t="s">
        <v>176</v>
      </c>
      <c r="B421" s="115" t="s">
        <v>171</v>
      </c>
      <c r="C421" s="138" t="s">
        <v>80</v>
      </c>
      <c r="D421" s="116">
        <v>7</v>
      </c>
      <c r="E421" s="116">
        <v>1700</v>
      </c>
      <c r="F421" s="117">
        <f t="shared" si="48"/>
        <v>11900</v>
      </c>
      <c r="G421" s="120" t="s">
        <v>48</v>
      </c>
      <c r="H421" s="119">
        <f>KoeffForPrice</f>
        <v>1.4554</v>
      </c>
      <c r="I421" s="118">
        <f t="shared" si="49"/>
        <v>2096.7600000000002</v>
      </c>
      <c r="J421" s="117">
        <f t="shared" si="50"/>
        <v>14677.32</v>
      </c>
      <c r="K421" s="34"/>
      <c r="L421" s="34"/>
      <c r="M421" s="34"/>
      <c r="N421" s="34"/>
      <c r="O421" s="34"/>
      <c r="P421" s="34" t="s">
        <v>49</v>
      </c>
      <c r="Q421" s="34"/>
      <c r="R421" s="34"/>
      <c r="S421" s="34"/>
      <c r="T421" s="34"/>
      <c r="U421" s="34"/>
      <c r="V421" s="34"/>
      <c r="W421" s="34"/>
      <c r="X421" s="34"/>
      <c r="Y421" s="34"/>
    </row>
    <row r="422" spans="1:25" s="33" customFormat="1">
      <c r="A422" s="121" t="s">
        <v>177</v>
      </c>
      <c r="B422" s="122" t="s">
        <v>172</v>
      </c>
      <c r="C422" s="139" t="s">
        <v>173</v>
      </c>
      <c r="D422" s="116">
        <v>1</v>
      </c>
      <c r="E422" s="116">
        <v>597</v>
      </c>
      <c r="F422" s="124">
        <f t="shared" si="48"/>
        <v>597</v>
      </c>
      <c r="G422" s="120" t="s">
        <v>48</v>
      </c>
      <c r="H422" s="119">
        <f>KoeffForMaterial</f>
        <v>1.3</v>
      </c>
      <c r="I422" s="123">
        <f t="shared" si="49"/>
        <v>657.71</v>
      </c>
      <c r="J422" s="124">
        <f t="shared" si="50"/>
        <v>657.71</v>
      </c>
      <c r="K422" s="34"/>
      <c r="L422" s="34"/>
      <c r="M422" s="34"/>
      <c r="N422" s="34"/>
      <c r="O422" s="34"/>
      <c r="P422" s="34" t="s">
        <v>50</v>
      </c>
      <c r="Q422" s="34"/>
      <c r="R422" s="34"/>
      <c r="S422" s="34"/>
      <c r="T422" s="34"/>
      <c r="U422" s="34"/>
      <c r="V422" s="34"/>
      <c r="W422" s="34"/>
      <c r="X422" s="34"/>
      <c r="Y422" s="34"/>
    </row>
    <row r="423" spans="1:25" s="33" customFormat="1">
      <c r="A423" s="121" t="s">
        <v>178</v>
      </c>
      <c r="B423" s="122" t="s">
        <v>541</v>
      </c>
      <c r="C423" s="139" t="s">
        <v>80</v>
      </c>
      <c r="D423" s="116">
        <v>7</v>
      </c>
      <c r="E423" s="116">
        <v>2570</v>
      </c>
      <c r="F423" s="124">
        <f t="shared" si="48"/>
        <v>17990</v>
      </c>
      <c r="G423" s="120" t="s">
        <v>48</v>
      </c>
      <c r="H423" s="119">
        <f>KoeffForMaterial</f>
        <v>1.3</v>
      </c>
      <c r="I423" s="123">
        <f t="shared" si="49"/>
        <v>2831.36</v>
      </c>
      <c r="J423" s="124">
        <f t="shared" si="50"/>
        <v>19819.52</v>
      </c>
      <c r="K423" s="34"/>
      <c r="L423" s="34"/>
      <c r="M423" s="34"/>
      <c r="N423" s="34"/>
      <c r="O423" s="34"/>
      <c r="P423" s="34" t="s">
        <v>50</v>
      </c>
      <c r="Q423" s="34"/>
      <c r="R423" s="34"/>
      <c r="S423" s="34"/>
      <c r="T423" s="34"/>
      <c r="U423" s="34"/>
      <c r="V423" s="34"/>
      <c r="W423" s="34"/>
      <c r="X423" s="34"/>
      <c r="Y423" s="34"/>
    </row>
    <row r="424" spans="1:25" s="33" customFormat="1">
      <c r="A424" s="121" t="s">
        <v>179</v>
      </c>
      <c r="B424" s="122" t="s">
        <v>174</v>
      </c>
      <c r="C424" s="139" t="s">
        <v>80</v>
      </c>
      <c r="D424" s="116">
        <v>14</v>
      </c>
      <c r="E424" s="116">
        <v>226</v>
      </c>
      <c r="F424" s="124">
        <f t="shared" si="48"/>
        <v>3164</v>
      </c>
      <c r="G424" s="120" t="s">
        <v>48</v>
      </c>
      <c r="H424" s="119">
        <f>KoeffForMaterial</f>
        <v>1.3</v>
      </c>
      <c r="I424" s="123">
        <f t="shared" si="49"/>
        <v>248.98</v>
      </c>
      <c r="J424" s="124">
        <f t="shared" si="50"/>
        <v>3485.72</v>
      </c>
      <c r="K424" s="34"/>
      <c r="L424" s="34"/>
      <c r="M424" s="34"/>
      <c r="N424" s="34"/>
      <c r="O424" s="34"/>
      <c r="P424" s="34" t="s">
        <v>50</v>
      </c>
      <c r="Q424" s="34"/>
      <c r="R424" s="34"/>
      <c r="S424" s="34"/>
      <c r="T424" s="34"/>
      <c r="U424" s="34"/>
      <c r="V424" s="34"/>
      <c r="W424" s="34"/>
      <c r="X424" s="34"/>
      <c r="Y424" s="34"/>
    </row>
    <row r="425" spans="1:25" s="33" customFormat="1">
      <c r="A425" s="121" t="s">
        <v>575</v>
      </c>
      <c r="B425" s="122" t="s">
        <v>175</v>
      </c>
      <c r="C425" s="139" t="s">
        <v>80</v>
      </c>
      <c r="D425" s="116">
        <v>7</v>
      </c>
      <c r="E425" s="116">
        <v>547</v>
      </c>
      <c r="F425" s="124">
        <f t="shared" si="48"/>
        <v>3829</v>
      </c>
      <c r="G425" s="120" t="s">
        <v>48</v>
      </c>
      <c r="H425" s="119">
        <f>KoeffForMaterial</f>
        <v>1.3</v>
      </c>
      <c r="I425" s="123">
        <f t="shared" si="49"/>
        <v>602.63</v>
      </c>
      <c r="J425" s="124">
        <f t="shared" si="50"/>
        <v>4218.41</v>
      </c>
      <c r="K425" s="34"/>
      <c r="L425" s="34"/>
      <c r="M425" s="34"/>
      <c r="N425" s="34"/>
      <c r="O425" s="34"/>
      <c r="P425" s="34" t="s">
        <v>50</v>
      </c>
      <c r="Q425" s="34"/>
      <c r="R425" s="34"/>
      <c r="S425" s="34"/>
      <c r="T425" s="34"/>
      <c r="U425" s="34"/>
      <c r="V425" s="34"/>
      <c r="W425" s="34"/>
      <c r="X425" s="34"/>
      <c r="Y425" s="34"/>
    </row>
    <row r="426" spans="1:25" s="41" customFormat="1" ht="31.5">
      <c r="A426" s="114" t="s">
        <v>180</v>
      </c>
      <c r="B426" s="115" t="s">
        <v>521</v>
      </c>
      <c r="C426" s="138" t="s">
        <v>80</v>
      </c>
      <c r="D426" s="116">
        <v>51</v>
      </c>
      <c r="E426" s="116">
        <v>200</v>
      </c>
      <c r="F426" s="117">
        <f t="shared" si="48"/>
        <v>10200</v>
      </c>
      <c r="G426" s="120" t="s">
        <v>48</v>
      </c>
      <c r="H426" s="119">
        <f>KoeffForPrice</f>
        <v>1.4554</v>
      </c>
      <c r="I426" s="118">
        <f t="shared" si="49"/>
        <v>246.68</v>
      </c>
      <c r="J426" s="117">
        <f t="shared" si="50"/>
        <v>12580.68</v>
      </c>
      <c r="K426" s="44"/>
      <c r="L426" s="44"/>
      <c r="M426" s="44"/>
      <c r="N426" s="44"/>
      <c r="O426" s="44"/>
      <c r="P426" s="44" t="s">
        <v>49</v>
      </c>
      <c r="Q426" s="44"/>
      <c r="R426" s="44"/>
      <c r="S426" s="44"/>
      <c r="T426" s="44"/>
      <c r="U426" s="44"/>
      <c r="V426" s="44"/>
      <c r="W426" s="44"/>
      <c r="X426" s="44"/>
      <c r="Y426" s="44"/>
    </row>
    <row r="427" spans="1:25" s="35" customFormat="1">
      <c r="A427" s="114" t="s">
        <v>184</v>
      </c>
      <c r="B427" s="115" t="s">
        <v>520</v>
      </c>
      <c r="C427" s="138" t="s">
        <v>80</v>
      </c>
      <c r="D427" s="116">
        <v>75</v>
      </c>
      <c r="E427" s="116">
        <v>150</v>
      </c>
      <c r="F427" s="117">
        <f t="shared" si="48"/>
        <v>11250</v>
      </c>
      <c r="G427" s="120" t="s">
        <v>48</v>
      </c>
      <c r="H427" s="119">
        <f>KoeffForPrice</f>
        <v>1.4554</v>
      </c>
      <c r="I427" s="118">
        <f t="shared" si="49"/>
        <v>185.01</v>
      </c>
      <c r="J427" s="117">
        <f t="shared" si="50"/>
        <v>13875.75</v>
      </c>
      <c r="K427" s="36"/>
      <c r="L427" s="36"/>
      <c r="M427" s="36"/>
      <c r="N427" s="36"/>
      <c r="O427" s="36"/>
      <c r="P427" s="36" t="s">
        <v>49</v>
      </c>
      <c r="Q427" s="36"/>
      <c r="R427" s="36"/>
      <c r="S427" s="36"/>
      <c r="T427" s="36"/>
      <c r="U427" s="36"/>
      <c r="V427" s="36"/>
      <c r="W427" s="36"/>
      <c r="X427" s="36"/>
      <c r="Y427" s="36"/>
    </row>
    <row r="428" spans="1:25" s="35" customFormat="1">
      <c r="A428" s="121" t="s">
        <v>185</v>
      </c>
      <c r="B428" s="122" t="s">
        <v>522</v>
      </c>
      <c r="C428" s="139" t="s">
        <v>80</v>
      </c>
      <c r="D428" s="116">
        <v>5</v>
      </c>
      <c r="E428" s="116">
        <v>770</v>
      </c>
      <c r="F428" s="124">
        <f t="shared" si="48"/>
        <v>3850</v>
      </c>
      <c r="G428" s="120" t="s">
        <v>48</v>
      </c>
      <c r="H428" s="119">
        <f>KoeffForMaterial</f>
        <v>1.3</v>
      </c>
      <c r="I428" s="123">
        <f t="shared" si="49"/>
        <v>848.31</v>
      </c>
      <c r="J428" s="124">
        <f t="shared" si="50"/>
        <v>4241.55</v>
      </c>
      <c r="K428" s="36"/>
      <c r="L428" s="36"/>
      <c r="M428" s="36"/>
      <c r="N428" s="36"/>
      <c r="O428" s="36"/>
      <c r="P428" s="36" t="s">
        <v>50</v>
      </c>
      <c r="Q428" s="36"/>
      <c r="R428" s="36"/>
      <c r="S428" s="36"/>
      <c r="T428" s="36"/>
      <c r="U428" s="36"/>
      <c r="V428" s="36"/>
      <c r="W428" s="36"/>
      <c r="X428" s="36"/>
      <c r="Y428" s="36"/>
    </row>
    <row r="429" spans="1:25" s="35" customFormat="1">
      <c r="A429" s="121" t="s">
        <v>333</v>
      </c>
      <c r="B429" s="122" t="s">
        <v>523</v>
      </c>
      <c r="C429" s="139" t="s">
        <v>80</v>
      </c>
      <c r="D429" s="116">
        <v>37</v>
      </c>
      <c r="E429" s="116">
        <v>1050</v>
      </c>
      <c r="F429" s="124">
        <f t="shared" si="48"/>
        <v>38850</v>
      </c>
      <c r="G429" s="120" t="s">
        <v>48</v>
      </c>
      <c r="H429" s="119">
        <f>KoeffForMaterial</f>
        <v>1.3</v>
      </c>
      <c r="I429" s="123">
        <f t="shared" si="49"/>
        <v>1156.78</v>
      </c>
      <c r="J429" s="124">
        <f t="shared" si="50"/>
        <v>42800.86</v>
      </c>
      <c r="K429" s="36"/>
      <c r="L429" s="36"/>
      <c r="M429" s="36"/>
      <c r="N429" s="36"/>
      <c r="O429" s="36"/>
      <c r="P429" s="36" t="s">
        <v>50</v>
      </c>
      <c r="Q429" s="36"/>
      <c r="R429" s="36"/>
      <c r="S429" s="36"/>
      <c r="T429" s="36"/>
      <c r="U429" s="36"/>
      <c r="V429" s="36"/>
      <c r="W429" s="36"/>
      <c r="X429" s="36"/>
      <c r="Y429" s="36"/>
    </row>
    <row r="430" spans="1:25" s="35" customFormat="1">
      <c r="A430" s="121" t="s">
        <v>334</v>
      </c>
      <c r="B430" s="122" t="s">
        <v>524</v>
      </c>
      <c r="C430" s="139" t="s">
        <v>80</v>
      </c>
      <c r="D430" s="116">
        <v>17</v>
      </c>
      <c r="E430" s="116">
        <v>1360</v>
      </c>
      <c r="F430" s="124">
        <f t="shared" si="48"/>
        <v>23120</v>
      </c>
      <c r="G430" s="120" t="s">
        <v>48</v>
      </c>
      <c r="H430" s="119">
        <f>KoeffForMaterial</f>
        <v>1.3</v>
      </c>
      <c r="I430" s="123">
        <f t="shared" si="49"/>
        <v>1498.31</v>
      </c>
      <c r="J430" s="124">
        <f t="shared" si="50"/>
        <v>25471.27</v>
      </c>
      <c r="K430" s="36"/>
      <c r="L430" s="36"/>
      <c r="M430" s="36"/>
      <c r="N430" s="36"/>
      <c r="O430" s="36"/>
      <c r="P430" s="36" t="s">
        <v>50</v>
      </c>
      <c r="Q430" s="36"/>
      <c r="R430" s="36"/>
      <c r="S430" s="36"/>
      <c r="T430" s="36"/>
      <c r="U430" s="36"/>
      <c r="V430" s="36"/>
      <c r="W430" s="36"/>
      <c r="X430" s="36"/>
      <c r="Y430" s="36"/>
    </row>
    <row r="431" spans="1:25" s="35" customFormat="1">
      <c r="A431" s="121" t="s">
        <v>406</v>
      </c>
      <c r="B431" s="122" t="s">
        <v>223</v>
      </c>
      <c r="C431" s="139" t="s">
        <v>80</v>
      </c>
      <c r="D431" s="116">
        <v>14</v>
      </c>
      <c r="E431" s="116">
        <v>460</v>
      </c>
      <c r="F431" s="124">
        <f t="shared" si="48"/>
        <v>6440</v>
      </c>
      <c r="G431" s="120" t="s">
        <v>48</v>
      </c>
      <c r="H431" s="119">
        <f>KoeffForMaterial</f>
        <v>1.3</v>
      </c>
      <c r="I431" s="123">
        <f t="shared" si="49"/>
        <v>506.78</v>
      </c>
      <c r="J431" s="124">
        <f t="shared" si="50"/>
        <v>7094.92</v>
      </c>
      <c r="K431" s="36"/>
      <c r="L431" s="36"/>
      <c r="M431" s="36"/>
      <c r="N431" s="36"/>
      <c r="O431" s="36"/>
      <c r="P431" s="36" t="s">
        <v>50</v>
      </c>
      <c r="Q431" s="36"/>
      <c r="R431" s="36"/>
      <c r="S431" s="36"/>
      <c r="T431" s="36"/>
      <c r="U431" s="36"/>
      <c r="V431" s="36"/>
      <c r="W431" s="36"/>
      <c r="X431" s="36"/>
      <c r="Y431" s="36"/>
    </row>
    <row r="432" spans="1:25" s="41" customFormat="1">
      <c r="A432" s="121" t="s">
        <v>407</v>
      </c>
      <c r="B432" s="122" t="s">
        <v>620</v>
      </c>
      <c r="C432" s="139" t="s">
        <v>80</v>
      </c>
      <c r="D432" s="116">
        <v>2</v>
      </c>
      <c r="E432" s="116">
        <v>1200</v>
      </c>
      <c r="F432" s="124">
        <f t="shared" ref="F432:F440" si="51">ROUND(E432*ROUND(D432,2),2)</f>
        <v>2400</v>
      </c>
      <c r="G432" s="120" t="s">
        <v>48</v>
      </c>
      <c r="H432" s="119">
        <f>KoeffForMaterial</f>
        <v>1.3</v>
      </c>
      <c r="I432" s="123">
        <f t="shared" ref="I432:I440" si="52">ROUND(E432*H432/1.18,2)</f>
        <v>1322.03</v>
      </c>
      <c r="J432" s="124">
        <f t="shared" ref="J432:J440" si="53">ROUND(I432*ROUND(D432,2),2)</f>
        <v>2644.06</v>
      </c>
      <c r="K432" s="44"/>
      <c r="L432" s="44"/>
      <c r="M432" s="44"/>
      <c r="N432" s="44"/>
      <c r="O432" s="44"/>
      <c r="P432" s="44" t="s">
        <v>50</v>
      </c>
      <c r="Q432" s="44"/>
      <c r="R432" s="44"/>
      <c r="S432" s="44"/>
      <c r="T432" s="44"/>
      <c r="U432" s="44"/>
      <c r="V432" s="44"/>
      <c r="W432" s="44"/>
      <c r="X432" s="44"/>
      <c r="Y432" s="44"/>
    </row>
    <row r="433" spans="1:25" s="37" customFormat="1">
      <c r="A433" s="114" t="s">
        <v>186</v>
      </c>
      <c r="B433" s="115" t="s">
        <v>182</v>
      </c>
      <c r="C433" s="138" t="s">
        <v>80</v>
      </c>
      <c r="D433" s="116">
        <v>204</v>
      </c>
      <c r="E433" s="116">
        <v>60</v>
      </c>
      <c r="F433" s="117">
        <f t="shared" si="51"/>
        <v>12240</v>
      </c>
      <c r="G433" s="120" t="s">
        <v>48</v>
      </c>
      <c r="H433" s="119">
        <f>KoeffForPrice</f>
        <v>1.4554</v>
      </c>
      <c r="I433" s="118">
        <f t="shared" si="52"/>
        <v>74</v>
      </c>
      <c r="J433" s="117">
        <f t="shared" si="53"/>
        <v>15096</v>
      </c>
      <c r="K433" s="38"/>
      <c r="L433" s="38"/>
      <c r="M433" s="38"/>
      <c r="N433" s="38"/>
      <c r="O433" s="38"/>
      <c r="P433" s="38" t="s">
        <v>49</v>
      </c>
      <c r="Q433" s="38"/>
      <c r="R433" s="38"/>
      <c r="S433" s="38"/>
      <c r="T433" s="38"/>
      <c r="U433" s="38"/>
      <c r="V433" s="38"/>
      <c r="W433" s="38"/>
      <c r="X433" s="38"/>
      <c r="Y433" s="38"/>
    </row>
    <row r="434" spans="1:25" s="37" customFormat="1">
      <c r="A434" s="121" t="s">
        <v>187</v>
      </c>
      <c r="B434" s="122" t="s">
        <v>183</v>
      </c>
      <c r="C434" s="139" t="s">
        <v>80</v>
      </c>
      <c r="D434" s="116">
        <v>204</v>
      </c>
      <c r="E434" s="116">
        <v>35</v>
      </c>
      <c r="F434" s="124">
        <f t="shared" si="51"/>
        <v>7140</v>
      </c>
      <c r="G434" s="120" t="s">
        <v>48</v>
      </c>
      <c r="H434" s="119">
        <f>KoeffForMaterial</f>
        <v>1.3</v>
      </c>
      <c r="I434" s="123">
        <f t="shared" si="52"/>
        <v>38.56</v>
      </c>
      <c r="J434" s="124">
        <f t="shared" si="53"/>
        <v>7866.24</v>
      </c>
      <c r="K434" s="38"/>
      <c r="L434" s="38"/>
      <c r="M434" s="38"/>
      <c r="N434" s="38"/>
      <c r="O434" s="38"/>
      <c r="P434" s="38" t="s">
        <v>50</v>
      </c>
      <c r="Q434" s="38"/>
      <c r="R434" s="38"/>
      <c r="S434" s="38"/>
      <c r="T434" s="38"/>
      <c r="U434" s="38"/>
      <c r="V434" s="38"/>
      <c r="W434" s="38"/>
      <c r="X434" s="38"/>
      <c r="Y434" s="38"/>
    </row>
    <row r="435" spans="1:25" s="37" customFormat="1">
      <c r="A435" s="114" t="s">
        <v>190</v>
      </c>
      <c r="B435" s="115" t="s">
        <v>188</v>
      </c>
      <c r="C435" s="138" t="s">
        <v>80</v>
      </c>
      <c r="D435" s="116">
        <v>1</v>
      </c>
      <c r="E435" s="116">
        <v>10000</v>
      </c>
      <c r="F435" s="117">
        <f t="shared" si="51"/>
        <v>10000</v>
      </c>
      <c r="G435" s="120" t="s">
        <v>48</v>
      </c>
      <c r="H435" s="119">
        <f>KoeffForPrice</f>
        <v>1.4554</v>
      </c>
      <c r="I435" s="118">
        <f t="shared" si="52"/>
        <v>12333.9</v>
      </c>
      <c r="J435" s="117">
        <f t="shared" si="53"/>
        <v>12333.9</v>
      </c>
      <c r="K435" s="38"/>
      <c r="L435" s="38"/>
      <c r="M435" s="38"/>
      <c r="N435" s="38"/>
      <c r="O435" s="38"/>
      <c r="P435" s="38" t="s">
        <v>49</v>
      </c>
      <c r="Q435" s="38"/>
      <c r="R435" s="38"/>
      <c r="S435" s="38"/>
      <c r="T435" s="38"/>
      <c r="U435" s="38"/>
      <c r="V435" s="38"/>
      <c r="W435" s="38"/>
      <c r="X435" s="38"/>
      <c r="Y435" s="38"/>
    </row>
    <row r="436" spans="1:25" s="37" customFormat="1">
      <c r="A436" s="121" t="s">
        <v>191</v>
      </c>
      <c r="B436" s="122" t="s">
        <v>189</v>
      </c>
      <c r="C436" s="139" t="s">
        <v>80</v>
      </c>
      <c r="D436" s="116">
        <v>1</v>
      </c>
      <c r="E436" s="116">
        <v>69550</v>
      </c>
      <c r="F436" s="124">
        <f t="shared" si="51"/>
        <v>69550</v>
      </c>
      <c r="G436" s="120" t="s">
        <v>48</v>
      </c>
      <c r="H436" s="119">
        <f>KoeffForMaterial</f>
        <v>1.3</v>
      </c>
      <c r="I436" s="123">
        <f t="shared" si="52"/>
        <v>76622.880000000005</v>
      </c>
      <c r="J436" s="124">
        <f t="shared" si="53"/>
        <v>76622.880000000005</v>
      </c>
      <c r="K436" s="38"/>
      <c r="L436" s="38"/>
      <c r="M436" s="38"/>
      <c r="N436" s="38"/>
      <c r="O436" s="38"/>
      <c r="P436" s="38" t="s">
        <v>50</v>
      </c>
      <c r="Q436" s="38"/>
      <c r="R436" s="38"/>
      <c r="S436" s="38"/>
      <c r="T436" s="38"/>
      <c r="U436" s="38"/>
      <c r="V436" s="38"/>
      <c r="W436" s="38"/>
      <c r="X436" s="38"/>
      <c r="Y436" s="38"/>
    </row>
    <row r="437" spans="1:25" s="39" customFormat="1">
      <c r="A437" s="114" t="s">
        <v>193</v>
      </c>
      <c r="B437" s="115" t="s">
        <v>194</v>
      </c>
      <c r="C437" s="138" t="s">
        <v>87</v>
      </c>
      <c r="D437" s="116">
        <v>1</v>
      </c>
      <c r="E437" s="116">
        <v>2500</v>
      </c>
      <c r="F437" s="117">
        <f t="shared" si="51"/>
        <v>2500</v>
      </c>
      <c r="G437" s="120" t="s">
        <v>48</v>
      </c>
      <c r="H437" s="119">
        <f>KoeffForPrice</f>
        <v>1.4554</v>
      </c>
      <c r="I437" s="118">
        <f t="shared" si="52"/>
        <v>3083.47</v>
      </c>
      <c r="J437" s="117">
        <f t="shared" si="53"/>
        <v>3083.47</v>
      </c>
      <c r="K437" s="40"/>
      <c r="L437" s="40"/>
      <c r="M437" s="40"/>
      <c r="N437" s="40"/>
      <c r="O437" s="40"/>
      <c r="P437" s="40" t="s">
        <v>49</v>
      </c>
      <c r="Q437" s="40"/>
      <c r="R437" s="40"/>
      <c r="S437" s="40"/>
      <c r="T437" s="40"/>
      <c r="U437" s="40"/>
      <c r="V437" s="40"/>
      <c r="W437" s="40"/>
      <c r="X437" s="40"/>
      <c r="Y437" s="40"/>
    </row>
    <row r="438" spans="1:25" s="39" customFormat="1">
      <c r="A438" s="121" t="s">
        <v>338</v>
      </c>
      <c r="B438" s="122" t="s">
        <v>195</v>
      </c>
      <c r="C438" s="139" t="s">
        <v>196</v>
      </c>
      <c r="D438" s="116">
        <v>1.5</v>
      </c>
      <c r="E438" s="116">
        <v>1500</v>
      </c>
      <c r="F438" s="124">
        <f t="shared" si="51"/>
        <v>2250</v>
      </c>
      <c r="G438" s="120" t="s">
        <v>48</v>
      </c>
      <c r="H438" s="119">
        <f>KoeffForMaterial</f>
        <v>1.3</v>
      </c>
      <c r="I438" s="123">
        <f t="shared" si="52"/>
        <v>1652.54</v>
      </c>
      <c r="J438" s="124">
        <f t="shared" si="53"/>
        <v>2478.81</v>
      </c>
      <c r="K438" s="40"/>
      <c r="L438" s="40"/>
      <c r="M438" s="40"/>
      <c r="N438" s="40"/>
      <c r="O438" s="40"/>
      <c r="P438" s="40" t="s">
        <v>50</v>
      </c>
      <c r="Q438" s="40"/>
      <c r="R438" s="40"/>
      <c r="S438" s="40"/>
      <c r="T438" s="40"/>
      <c r="U438" s="40"/>
      <c r="V438" s="40"/>
      <c r="W438" s="40"/>
      <c r="X438" s="40"/>
      <c r="Y438" s="40"/>
    </row>
    <row r="439" spans="1:25" s="39" customFormat="1">
      <c r="A439" s="121" t="s">
        <v>339</v>
      </c>
      <c r="B439" s="122" t="s">
        <v>197</v>
      </c>
      <c r="C439" s="139" t="s">
        <v>198</v>
      </c>
      <c r="D439" s="116">
        <v>1</v>
      </c>
      <c r="E439" s="116">
        <v>430</v>
      </c>
      <c r="F439" s="124">
        <f t="shared" si="51"/>
        <v>430</v>
      </c>
      <c r="G439" s="120" t="s">
        <v>48</v>
      </c>
      <c r="H439" s="119">
        <f>KoeffForMaterial</f>
        <v>1.3</v>
      </c>
      <c r="I439" s="123">
        <f t="shared" si="52"/>
        <v>473.73</v>
      </c>
      <c r="J439" s="124">
        <f t="shared" si="53"/>
        <v>473.73</v>
      </c>
      <c r="K439" s="40"/>
      <c r="L439" s="40"/>
      <c r="M439" s="40"/>
      <c r="N439" s="40"/>
      <c r="O439" s="40"/>
      <c r="P439" s="40" t="s">
        <v>50</v>
      </c>
      <c r="Q439" s="40"/>
      <c r="R439" s="40"/>
      <c r="S439" s="40"/>
      <c r="T439" s="40"/>
      <c r="U439" s="40"/>
      <c r="V439" s="40"/>
      <c r="W439" s="40"/>
      <c r="X439" s="40"/>
      <c r="Y439" s="40"/>
    </row>
    <row r="440" spans="1:25" s="39" customFormat="1">
      <c r="A440" s="114" t="s">
        <v>341</v>
      </c>
      <c r="B440" s="115" t="s">
        <v>508</v>
      </c>
      <c r="C440" s="138" t="s">
        <v>87</v>
      </c>
      <c r="D440" s="116">
        <v>1</v>
      </c>
      <c r="E440" s="116">
        <v>22350</v>
      </c>
      <c r="F440" s="117">
        <f t="shared" si="51"/>
        <v>22350</v>
      </c>
      <c r="G440" s="120" t="s">
        <v>48</v>
      </c>
      <c r="H440" s="119">
        <f>KoeffForPrice</f>
        <v>1.4554</v>
      </c>
      <c r="I440" s="118">
        <f t="shared" si="52"/>
        <v>27566.26</v>
      </c>
      <c r="J440" s="117">
        <f t="shared" si="53"/>
        <v>27566.26</v>
      </c>
      <c r="K440" s="40"/>
      <c r="L440" s="40"/>
      <c r="M440" s="40"/>
      <c r="N440" s="40"/>
      <c r="O440" s="40"/>
      <c r="P440" s="40" t="s">
        <v>49</v>
      </c>
      <c r="Q440" s="40"/>
      <c r="R440" s="40"/>
      <c r="S440" s="40"/>
      <c r="T440" s="40"/>
      <c r="U440" s="40"/>
      <c r="V440" s="40"/>
      <c r="W440" s="40"/>
      <c r="X440" s="40"/>
      <c r="Y440" s="40"/>
    </row>
    <row r="441" spans="1:25" hidden="1">
      <c r="A441" s="72"/>
      <c r="B441" s="136"/>
      <c r="C441" s="74"/>
      <c r="D441" s="74"/>
      <c r="E441" s="73"/>
      <c r="F441" s="65"/>
      <c r="G441" s="63"/>
      <c r="H441" s="47"/>
      <c r="I441" s="47"/>
      <c r="J441" s="65"/>
      <c r="P441" s="8" t="s">
        <v>43</v>
      </c>
    </row>
    <row r="442" spans="1:25">
      <c r="A442" s="75" t="s">
        <v>45</v>
      </c>
      <c r="B442" s="137"/>
      <c r="C442" s="77"/>
      <c r="D442" s="77"/>
      <c r="E442" s="76"/>
      <c r="F442" s="78">
        <f>SUM(F367:F441)</f>
        <v>640757.5</v>
      </c>
      <c r="G442" s="79"/>
      <c r="H442" s="75" t="s">
        <v>45</v>
      </c>
      <c r="I442" s="76"/>
      <c r="J442" s="78">
        <f>SUM(J367:J441)</f>
        <v>739243.91000000027</v>
      </c>
      <c r="P442" s="8" t="s">
        <v>44</v>
      </c>
    </row>
    <row r="443" spans="1:25">
      <c r="A443" s="80" t="s">
        <v>30</v>
      </c>
      <c r="B443" s="133"/>
      <c r="C443" s="82"/>
      <c r="D443" s="82"/>
      <c r="E443" s="81"/>
      <c r="F443" s="83">
        <f>SUMIF(P367:P441,"pr",F367:F441)</f>
        <v>253120</v>
      </c>
      <c r="G443" s="84"/>
      <c r="H443" s="80" t="s">
        <v>30</v>
      </c>
      <c r="I443" s="81"/>
      <c r="J443" s="85">
        <f>SUMIF(P367:P441,"pr",J367:J441)</f>
        <v>312176.6100000001</v>
      </c>
      <c r="P443" s="8" t="s">
        <v>46</v>
      </c>
    </row>
    <row r="444" spans="1:25">
      <c r="A444" s="80" t="s">
        <v>32</v>
      </c>
      <c r="B444" s="133"/>
      <c r="C444" s="82"/>
      <c r="D444" s="82"/>
      <c r="E444" s="81"/>
      <c r="F444" s="83">
        <f>SUMIF(P367:P441,"mat",F367:F441)+SUMIF(P367:P441,"meh",F367:F441)</f>
        <v>387637.5</v>
      </c>
      <c r="G444" s="84"/>
      <c r="H444" s="80" t="s">
        <v>32</v>
      </c>
      <c r="I444" s="81"/>
      <c r="J444" s="85">
        <f>SUMIF(P367:P441,"mat",J367:J441)+SUMIF(P367:P441,"meh",J367:J441)</f>
        <v>427067.29999999993</v>
      </c>
      <c r="P444" s="8" t="s">
        <v>47</v>
      </c>
    </row>
    <row r="445" spans="1:25">
      <c r="A445" s="47"/>
      <c r="B445" s="134"/>
      <c r="C445" s="64"/>
      <c r="D445" s="64"/>
      <c r="E445" s="47"/>
      <c r="F445" s="47"/>
      <c r="G445" s="63"/>
      <c r="H445" s="47"/>
      <c r="I445" s="47"/>
      <c r="J445" s="65"/>
      <c r="P445" s="8" t="s">
        <v>26</v>
      </c>
    </row>
    <row r="446" spans="1:25" s="41" customFormat="1">
      <c r="A446" s="66">
        <v>8</v>
      </c>
      <c r="B446" s="135" t="s">
        <v>200</v>
      </c>
      <c r="C446" s="68"/>
      <c r="D446" s="68"/>
      <c r="E446" s="69"/>
      <c r="F446" s="70"/>
      <c r="G446" s="71"/>
      <c r="H446" s="69"/>
      <c r="I446" s="69"/>
      <c r="J446" s="70"/>
      <c r="K446" s="44"/>
      <c r="L446" s="44"/>
      <c r="M446" s="44"/>
      <c r="N446" s="44"/>
      <c r="O446" s="44"/>
      <c r="P446" s="44" t="s">
        <v>41</v>
      </c>
      <c r="Q446" s="44"/>
      <c r="R446" s="44"/>
      <c r="S446" s="44"/>
      <c r="T446" s="44"/>
      <c r="U446" s="44"/>
      <c r="V446" s="44"/>
      <c r="W446" s="44"/>
      <c r="X446" s="44"/>
      <c r="Y446" s="44"/>
    </row>
    <row r="447" spans="1:25" s="41" customFormat="1" hidden="1">
      <c r="A447" s="72"/>
      <c r="B447" s="136"/>
      <c r="C447" s="74"/>
      <c r="D447" s="74"/>
      <c r="E447" s="73"/>
      <c r="F447" s="65"/>
      <c r="G447" s="63"/>
      <c r="H447" s="47"/>
      <c r="I447" s="47"/>
      <c r="J447" s="65"/>
      <c r="K447" s="44"/>
      <c r="L447" s="44"/>
      <c r="M447" s="44"/>
      <c r="N447" s="44"/>
      <c r="O447" s="44"/>
      <c r="P447" s="44" t="s">
        <v>42</v>
      </c>
      <c r="Q447" s="44"/>
      <c r="R447" s="44"/>
      <c r="S447" s="44"/>
      <c r="T447" s="44"/>
      <c r="U447" s="44"/>
      <c r="V447" s="44"/>
      <c r="W447" s="44"/>
      <c r="X447" s="44"/>
      <c r="Y447" s="44"/>
    </row>
    <row r="448" spans="1:25" s="41" customFormat="1">
      <c r="A448" s="114" t="s">
        <v>51</v>
      </c>
      <c r="B448" s="115" t="s">
        <v>98</v>
      </c>
      <c r="C448" s="138" t="s">
        <v>76</v>
      </c>
      <c r="D448" s="116">
        <v>100</v>
      </c>
      <c r="E448" s="116">
        <v>200</v>
      </c>
      <c r="F448" s="117">
        <f t="shared" ref="F448:F479" si="54">ROUND(E448*ROUND(D448,2),2)</f>
        <v>20000</v>
      </c>
      <c r="G448" s="120" t="s">
        <v>48</v>
      </c>
      <c r="H448" s="119">
        <f>KoeffForPrice</f>
        <v>1.4554</v>
      </c>
      <c r="I448" s="118">
        <f t="shared" ref="I448:I479" si="55">ROUND(E448*H448/1.18,2)</f>
        <v>246.68</v>
      </c>
      <c r="J448" s="117">
        <f t="shared" ref="J448:J479" si="56">ROUND(I448*ROUND(D448,2),2)</f>
        <v>24668</v>
      </c>
      <c r="K448" s="44"/>
      <c r="L448" s="44"/>
      <c r="M448" s="44"/>
      <c r="N448" s="44"/>
      <c r="O448" s="44"/>
      <c r="P448" s="44" t="s">
        <v>49</v>
      </c>
      <c r="Q448" s="44"/>
      <c r="R448" s="44"/>
      <c r="S448" s="44"/>
      <c r="T448" s="44"/>
      <c r="U448" s="44"/>
      <c r="V448" s="44"/>
      <c r="W448" s="44"/>
      <c r="X448" s="44"/>
      <c r="Y448" s="44"/>
    </row>
    <row r="449" spans="1:25" s="41" customFormat="1">
      <c r="A449" s="114" t="s">
        <v>55</v>
      </c>
      <c r="B449" s="115" t="s">
        <v>75</v>
      </c>
      <c r="C449" s="138" t="s">
        <v>76</v>
      </c>
      <c r="D449" s="116">
        <v>40</v>
      </c>
      <c r="E449" s="116">
        <v>100</v>
      </c>
      <c r="F449" s="117">
        <f t="shared" si="54"/>
        <v>4000</v>
      </c>
      <c r="G449" s="120" t="s">
        <v>48</v>
      </c>
      <c r="H449" s="119">
        <f>KoeffForPrice</f>
        <v>1.4554</v>
      </c>
      <c r="I449" s="118">
        <f t="shared" si="55"/>
        <v>123.34</v>
      </c>
      <c r="J449" s="117">
        <f t="shared" si="56"/>
        <v>4933.6000000000004</v>
      </c>
      <c r="K449" s="44"/>
      <c r="L449" s="44"/>
      <c r="M449" s="44"/>
      <c r="N449" s="44"/>
      <c r="O449" s="44"/>
      <c r="P449" s="44" t="s">
        <v>49</v>
      </c>
      <c r="Q449" s="44"/>
      <c r="R449" s="44"/>
      <c r="S449" s="44"/>
      <c r="T449" s="44"/>
      <c r="U449" s="44"/>
      <c r="V449" s="44"/>
      <c r="W449" s="44"/>
      <c r="X449" s="44"/>
      <c r="Y449" s="44"/>
    </row>
    <row r="450" spans="1:25" s="41" customFormat="1">
      <c r="A450" s="121" t="s">
        <v>56</v>
      </c>
      <c r="B450" s="122" t="s">
        <v>77</v>
      </c>
      <c r="C450" s="139" t="s">
        <v>76</v>
      </c>
      <c r="D450" s="116">
        <v>40</v>
      </c>
      <c r="E450" s="116">
        <v>120</v>
      </c>
      <c r="F450" s="124">
        <f t="shared" si="54"/>
        <v>4800</v>
      </c>
      <c r="G450" s="120" t="s">
        <v>48</v>
      </c>
      <c r="H450" s="119">
        <f t="shared" ref="H450:H458" si="57">KoeffForMaterial</f>
        <v>1.3</v>
      </c>
      <c r="I450" s="123">
        <f t="shared" si="55"/>
        <v>132.19999999999999</v>
      </c>
      <c r="J450" s="124">
        <f t="shared" si="56"/>
        <v>5288</v>
      </c>
      <c r="K450" s="44"/>
      <c r="L450" s="44"/>
      <c r="M450" s="44"/>
      <c r="N450" s="44"/>
      <c r="O450" s="44"/>
      <c r="P450" s="44" t="s">
        <v>50</v>
      </c>
      <c r="Q450" s="44"/>
      <c r="R450" s="44"/>
      <c r="S450" s="44"/>
      <c r="T450" s="44"/>
      <c r="U450" s="44"/>
      <c r="V450" s="44"/>
      <c r="W450" s="44"/>
      <c r="X450" s="44"/>
      <c r="Y450" s="44"/>
    </row>
    <row r="451" spans="1:25" s="41" customFormat="1">
      <c r="A451" s="121" t="s">
        <v>57</v>
      </c>
      <c r="B451" s="122" t="s">
        <v>78</v>
      </c>
      <c r="C451" s="139" t="s">
        <v>76</v>
      </c>
      <c r="D451" s="116">
        <v>20</v>
      </c>
      <c r="E451" s="116">
        <v>65</v>
      </c>
      <c r="F451" s="124">
        <f t="shared" si="54"/>
        <v>1300</v>
      </c>
      <c r="G451" s="120" t="s">
        <v>48</v>
      </c>
      <c r="H451" s="119">
        <f t="shared" si="57"/>
        <v>1.3</v>
      </c>
      <c r="I451" s="123">
        <f t="shared" si="55"/>
        <v>71.61</v>
      </c>
      <c r="J451" s="124">
        <f t="shared" si="56"/>
        <v>1432.2</v>
      </c>
      <c r="K451" s="44"/>
      <c r="L451" s="44"/>
      <c r="M451" s="44"/>
      <c r="N451" s="44"/>
      <c r="O451" s="44"/>
      <c r="P451" s="44" t="s">
        <v>50</v>
      </c>
      <c r="Q451" s="44"/>
      <c r="R451" s="44"/>
      <c r="S451" s="44"/>
      <c r="T451" s="44"/>
      <c r="U451" s="44"/>
      <c r="V451" s="44"/>
      <c r="W451" s="44"/>
      <c r="X451" s="44"/>
      <c r="Y451" s="44"/>
    </row>
    <row r="452" spans="1:25" s="41" customFormat="1">
      <c r="A452" s="121" t="s">
        <v>58</v>
      </c>
      <c r="B452" s="122" t="s">
        <v>79</v>
      </c>
      <c r="C452" s="139" t="s">
        <v>80</v>
      </c>
      <c r="D452" s="116">
        <v>230</v>
      </c>
      <c r="E452" s="116">
        <v>6.85</v>
      </c>
      <c r="F452" s="124">
        <f t="shared" si="54"/>
        <v>1575.5</v>
      </c>
      <c r="G452" s="120" t="s">
        <v>48</v>
      </c>
      <c r="H452" s="119">
        <f t="shared" si="57"/>
        <v>1.3</v>
      </c>
      <c r="I452" s="123">
        <f t="shared" si="55"/>
        <v>7.55</v>
      </c>
      <c r="J452" s="124">
        <f t="shared" si="56"/>
        <v>1736.5</v>
      </c>
      <c r="K452" s="44"/>
      <c r="L452" s="44"/>
      <c r="M452" s="44"/>
      <c r="N452" s="44"/>
      <c r="O452" s="44"/>
      <c r="P452" s="44" t="s">
        <v>50</v>
      </c>
      <c r="Q452" s="44"/>
      <c r="R452" s="44"/>
      <c r="S452" s="44"/>
      <c r="T452" s="44"/>
      <c r="U452" s="44"/>
      <c r="V452" s="44"/>
      <c r="W452" s="44"/>
      <c r="X452" s="44"/>
      <c r="Y452" s="44"/>
    </row>
    <row r="453" spans="1:25" s="41" customFormat="1">
      <c r="A453" s="121" t="s">
        <v>525</v>
      </c>
      <c r="B453" s="122" t="s">
        <v>81</v>
      </c>
      <c r="C453" s="139" t="s">
        <v>76</v>
      </c>
      <c r="D453" s="116">
        <v>115</v>
      </c>
      <c r="E453" s="116">
        <v>18.82</v>
      </c>
      <c r="F453" s="124">
        <f t="shared" si="54"/>
        <v>2164.3000000000002</v>
      </c>
      <c r="G453" s="120" t="s">
        <v>48</v>
      </c>
      <c r="H453" s="119">
        <f t="shared" si="57"/>
        <v>1.3</v>
      </c>
      <c r="I453" s="123">
        <f t="shared" si="55"/>
        <v>20.73</v>
      </c>
      <c r="J453" s="124">
        <f t="shared" si="56"/>
        <v>2383.9499999999998</v>
      </c>
      <c r="K453" s="44"/>
      <c r="L453" s="44"/>
      <c r="M453" s="44"/>
      <c r="N453" s="44"/>
      <c r="O453" s="44"/>
      <c r="P453" s="44" t="s">
        <v>50</v>
      </c>
      <c r="Q453" s="44"/>
      <c r="R453" s="44"/>
      <c r="S453" s="44"/>
      <c r="T453" s="44"/>
      <c r="U453" s="44"/>
      <c r="V453" s="44"/>
      <c r="W453" s="44"/>
      <c r="X453" s="44"/>
      <c r="Y453" s="44"/>
    </row>
    <row r="454" spans="1:25" s="41" customFormat="1">
      <c r="A454" s="121" t="s">
        <v>526</v>
      </c>
      <c r="B454" s="122" t="s">
        <v>82</v>
      </c>
      <c r="C454" s="139" t="s">
        <v>80</v>
      </c>
      <c r="D454" s="116">
        <v>460</v>
      </c>
      <c r="E454" s="116">
        <v>0.57999999999999996</v>
      </c>
      <c r="F454" s="124">
        <f t="shared" si="54"/>
        <v>266.8</v>
      </c>
      <c r="G454" s="120" t="s">
        <v>48</v>
      </c>
      <c r="H454" s="119">
        <f t="shared" si="57"/>
        <v>1.3</v>
      </c>
      <c r="I454" s="123">
        <f t="shared" si="55"/>
        <v>0.64</v>
      </c>
      <c r="J454" s="124">
        <f t="shared" si="56"/>
        <v>294.39999999999998</v>
      </c>
      <c r="K454" s="44"/>
      <c r="L454" s="44"/>
      <c r="M454" s="44"/>
      <c r="N454" s="44"/>
      <c r="O454" s="44"/>
      <c r="P454" s="44" t="s">
        <v>50</v>
      </c>
      <c r="Q454" s="44"/>
      <c r="R454" s="44"/>
      <c r="S454" s="44"/>
      <c r="T454" s="44"/>
      <c r="U454" s="44"/>
      <c r="V454" s="44"/>
      <c r="W454" s="44"/>
      <c r="X454" s="44"/>
      <c r="Y454" s="44"/>
    </row>
    <row r="455" spans="1:25" s="41" customFormat="1">
      <c r="A455" s="121" t="s">
        <v>527</v>
      </c>
      <c r="B455" s="122" t="s">
        <v>83</v>
      </c>
      <c r="C455" s="139" t="s">
        <v>80</v>
      </c>
      <c r="D455" s="116">
        <v>460</v>
      </c>
      <c r="E455" s="116">
        <v>0.56999999999999995</v>
      </c>
      <c r="F455" s="124">
        <f t="shared" si="54"/>
        <v>262.2</v>
      </c>
      <c r="G455" s="120" t="s">
        <v>48</v>
      </c>
      <c r="H455" s="119">
        <f t="shared" si="57"/>
        <v>1.3</v>
      </c>
      <c r="I455" s="123">
        <f t="shared" si="55"/>
        <v>0.63</v>
      </c>
      <c r="J455" s="124">
        <f t="shared" si="56"/>
        <v>289.8</v>
      </c>
      <c r="K455" s="44"/>
      <c r="L455" s="44"/>
      <c r="M455" s="44"/>
      <c r="N455" s="44"/>
      <c r="O455" s="44"/>
      <c r="P455" s="44" t="s">
        <v>50</v>
      </c>
      <c r="Q455" s="44"/>
      <c r="R455" s="44"/>
      <c r="S455" s="44"/>
      <c r="T455" s="44"/>
      <c r="U455" s="44"/>
      <c r="V455" s="44"/>
      <c r="W455" s="44"/>
      <c r="X455" s="44"/>
      <c r="Y455" s="44"/>
    </row>
    <row r="456" spans="1:25" s="41" customFormat="1">
      <c r="A456" s="121" t="s">
        <v>528</v>
      </c>
      <c r="B456" s="122" t="s">
        <v>84</v>
      </c>
      <c r="C456" s="139" t="s">
        <v>80</v>
      </c>
      <c r="D456" s="116">
        <v>690</v>
      </c>
      <c r="E456" s="116">
        <v>0.52</v>
      </c>
      <c r="F456" s="124">
        <f t="shared" si="54"/>
        <v>358.8</v>
      </c>
      <c r="G456" s="120" t="s">
        <v>48</v>
      </c>
      <c r="H456" s="119">
        <f t="shared" si="57"/>
        <v>1.3</v>
      </c>
      <c r="I456" s="123">
        <f t="shared" si="55"/>
        <v>0.56999999999999995</v>
      </c>
      <c r="J456" s="124">
        <f t="shared" si="56"/>
        <v>393.3</v>
      </c>
      <c r="K456" s="44"/>
      <c r="L456" s="44"/>
      <c r="M456" s="44"/>
      <c r="N456" s="44"/>
      <c r="O456" s="44"/>
      <c r="P456" s="44" t="s">
        <v>50</v>
      </c>
      <c r="Q456" s="44"/>
      <c r="R456" s="44"/>
      <c r="S456" s="44"/>
      <c r="T456" s="44"/>
      <c r="U456" s="44"/>
      <c r="V456" s="44"/>
      <c r="W456" s="44"/>
      <c r="X456" s="44"/>
      <c r="Y456" s="44"/>
    </row>
    <row r="457" spans="1:25" s="41" customFormat="1">
      <c r="A457" s="121" t="s">
        <v>529</v>
      </c>
      <c r="B457" s="122" t="s">
        <v>85</v>
      </c>
      <c r="C457" s="139" t="s">
        <v>80</v>
      </c>
      <c r="D457" s="116">
        <v>690</v>
      </c>
      <c r="E457" s="116">
        <v>0.33</v>
      </c>
      <c r="F457" s="124">
        <f t="shared" si="54"/>
        <v>227.7</v>
      </c>
      <c r="G457" s="120" t="s">
        <v>48</v>
      </c>
      <c r="H457" s="119">
        <f t="shared" si="57"/>
        <v>1.3</v>
      </c>
      <c r="I457" s="123">
        <f t="shared" si="55"/>
        <v>0.36</v>
      </c>
      <c r="J457" s="124">
        <f t="shared" si="56"/>
        <v>248.4</v>
      </c>
      <c r="K457" s="44"/>
      <c r="L457" s="44"/>
      <c r="M457" s="44"/>
      <c r="N457" s="44"/>
      <c r="O457" s="44"/>
      <c r="P457" s="44" t="s">
        <v>50</v>
      </c>
      <c r="Q457" s="44"/>
      <c r="R457" s="44"/>
      <c r="S457" s="44"/>
      <c r="T457" s="44"/>
      <c r="U457" s="44"/>
      <c r="V457" s="44"/>
      <c r="W457" s="44"/>
      <c r="X457" s="44"/>
      <c r="Y457" s="44"/>
    </row>
    <row r="458" spans="1:25" s="41" customFormat="1">
      <c r="A458" s="121" t="s">
        <v>530</v>
      </c>
      <c r="B458" s="122" t="s">
        <v>86</v>
      </c>
      <c r="C458" s="139" t="s">
        <v>80</v>
      </c>
      <c r="D458" s="116">
        <v>690</v>
      </c>
      <c r="E458" s="116">
        <v>0.28000000000000003</v>
      </c>
      <c r="F458" s="124">
        <f t="shared" si="54"/>
        <v>193.2</v>
      </c>
      <c r="G458" s="120" t="s">
        <v>48</v>
      </c>
      <c r="H458" s="119">
        <f t="shared" si="57"/>
        <v>1.3</v>
      </c>
      <c r="I458" s="123">
        <f t="shared" si="55"/>
        <v>0.31</v>
      </c>
      <c r="J458" s="124">
        <f t="shared" si="56"/>
        <v>213.9</v>
      </c>
      <c r="K458" s="44"/>
      <c r="L458" s="44"/>
      <c r="M458" s="44"/>
      <c r="N458" s="44"/>
      <c r="O458" s="44"/>
      <c r="P458" s="44" t="s">
        <v>50</v>
      </c>
      <c r="Q458" s="44"/>
      <c r="R458" s="44"/>
      <c r="S458" s="44"/>
      <c r="T458" s="44"/>
      <c r="U458" s="44"/>
      <c r="V458" s="44"/>
      <c r="W458" s="44"/>
      <c r="X458" s="44"/>
      <c r="Y458" s="44"/>
    </row>
    <row r="459" spans="1:25" s="41" customFormat="1">
      <c r="A459" s="114" t="s">
        <v>59</v>
      </c>
      <c r="B459" s="115" t="s">
        <v>100</v>
      </c>
      <c r="C459" s="138" t="s">
        <v>99</v>
      </c>
      <c r="D459" s="116">
        <v>300</v>
      </c>
      <c r="E459" s="116">
        <v>12</v>
      </c>
      <c r="F459" s="117">
        <f t="shared" si="54"/>
        <v>3600</v>
      </c>
      <c r="G459" s="120" t="s">
        <v>48</v>
      </c>
      <c r="H459" s="119">
        <f>KoeffForPrice</f>
        <v>1.4554</v>
      </c>
      <c r="I459" s="118">
        <f t="shared" si="55"/>
        <v>14.8</v>
      </c>
      <c r="J459" s="117">
        <f t="shared" si="56"/>
        <v>4440</v>
      </c>
      <c r="K459" s="44"/>
      <c r="L459" s="44"/>
      <c r="M459" s="44"/>
      <c r="N459" s="44"/>
      <c r="O459" s="44"/>
      <c r="P459" s="44" t="s">
        <v>49</v>
      </c>
      <c r="Q459" s="44"/>
      <c r="R459" s="44"/>
      <c r="S459" s="44"/>
      <c r="T459" s="44"/>
      <c r="U459" s="44"/>
      <c r="V459" s="44"/>
      <c r="W459" s="44"/>
      <c r="X459" s="44"/>
      <c r="Y459" s="44"/>
    </row>
    <row r="460" spans="1:25" s="41" customFormat="1">
      <c r="A460" s="121" t="s">
        <v>60</v>
      </c>
      <c r="B460" s="122" t="s">
        <v>101</v>
      </c>
      <c r="C460" s="139" t="s">
        <v>76</v>
      </c>
      <c r="D460" s="116">
        <v>300</v>
      </c>
      <c r="E460" s="116">
        <v>28</v>
      </c>
      <c r="F460" s="124">
        <f t="shared" si="54"/>
        <v>8400</v>
      </c>
      <c r="G460" s="120" t="s">
        <v>48</v>
      </c>
      <c r="H460" s="119">
        <f>KoeffForMaterial</f>
        <v>1.3</v>
      </c>
      <c r="I460" s="123">
        <f t="shared" si="55"/>
        <v>30.85</v>
      </c>
      <c r="J460" s="124">
        <f t="shared" si="56"/>
        <v>9255</v>
      </c>
      <c r="K460" s="44"/>
      <c r="L460" s="44"/>
      <c r="M460" s="44"/>
      <c r="N460" s="44"/>
      <c r="O460" s="44"/>
      <c r="P460" s="44" t="s">
        <v>50</v>
      </c>
      <c r="Q460" s="44"/>
      <c r="R460" s="44"/>
      <c r="S460" s="44"/>
      <c r="T460" s="44"/>
      <c r="U460" s="44"/>
      <c r="V460" s="44"/>
      <c r="W460" s="44"/>
      <c r="X460" s="44"/>
      <c r="Y460" s="44"/>
    </row>
    <row r="461" spans="1:25" s="41" customFormat="1">
      <c r="A461" s="121" t="s">
        <v>61</v>
      </c>
      <c r="B461" s="122" t="s">
        <v>103</v>
      </c>
      <c r="C461" s="139" t="s">
        <v>87</v>
      </c>
      <c r="D461" s="116">
        <v>1</v>
      </c>
      <c r="E461" s="116">
        <v>2800</v>
      </c>
      <c r="F461" s="124">
        <f t="shared" si="54"/>
        <v>2800</v>
      </c>
      <c r="G461" s="120" t="s">
        <v>48</v>
      </c>
      <c r="H461" s="119">
        <f>KoeffForMaterial</f>
        <v>1.3</v>
      </c>
      <c r="I461" s="123">
        <f t="shared" si="55"/>
        <v>3084.75</v>
      </c>
      <c r="J461" s="124">
        <f t="shared" si="56"/>
        <v>3084.75</v>
      </c>
      <c r="K461" s="44"/>
      <c r="L461" s="44"/>
      <c r="M461" s="44"/>
      <c r="N461" s="44"/>
      <c r="O461" s="44"/>
      <c r="P461" s="44" t="s">
        <v>50</v>
      </c>
      <c r="Q461" s="44"/>
      <c r="R461" s="44"/>
      <c r="S461" s="44"/>
      <c r="T461" s="44"/>
      <c r="U461" s="44"/>
      <c r="V461" s="44"/>
      <c r="W461" s="44"/>
      <c r="X461" s="44"/>
      <c r="Y461" s="44"/>
    </row>
    <row r="462" spans="1:25" s="41" customFormat="1">
      <c r="A462" s="114" t="s">
        <v>94</v>
      </c>
      <c r="B462" s="115" t="s">
        <v>205</v>
      </c>
      <c r="C462" s="138" t="s">
        <v>99</v>
      </c>
      <c r="D462" s="116">
        <v>2135</v>
      </c>
      <c r="E462" s="116">
        <v>10</v>
      </c>
      <c r="F462" s="117">
        <f t="shared" si="54"/>
        <v>21350</v>
      </c>
      <c r="G462" s="120" t="s">
        <v>48</v>
      </c>
      <c r="H462" s="119">
        <f>KoeffForPrice</f>
        <v>1.4554</v>
      </c>
      <c r="I462" s="118">
        <f t="shared" si="55"/>
        <v>12.33</v>
      </c>
      <c r="J462" s="117">
        <f t="shared" si="56"/>
        <v>26324.55</v>
      </c>
      <c r="K462" s="44"/>
      <c r="L462" s="44"/>
      <c r="M462" s="44"/>
      <c r="N462" s="44"/>
      <c r="O462" s="44"/>
      <c r="P462" s="44" t="s">
        <v>49</v>
      </c>
      <c r="Q462" s="44"/>
      <c r="R462" s="44"/>
      <c r="S462" s="44"/>
      <c r="T462" s="44"/>
      <c r="U462" s="44"/>
      <c r="V462" s="44"/>
      <c r="W462" s="44"/>
      <c r="X462" s="44"/>
      <c r="Y462" s="44"/>
    </row>
    <row r="463" spans="1:25" s="41" customFormat="1">
      <c r="A463" s="121" t="s">
        <v>95</v>
      </c>
      <c r="B463" s="122" t="s">
        <v>206</v>
      </c>
      <c r="C463" s="139" t="s">
        <v>207</v>
      </c>
      <c r="D463" s="116">
        <v>7</v>
      </c>
      <c r="E463" s="116">
        <v>5700</v>
      </c>
      <c r="F463" s="124">
        <f t="shared" si="54"/>
        <v>39900</v>
      </c>
      <c r="G463" s="120" t="s">
        <v>48</v>
      </c>
      <c r="H463" s="119">
        <f>KoeffForMaterial</f>
        <v>1.3</v>
      </c>
      <c r="I463" s="123">
        <f t="shared" si="55"/>
        <v>6279.66</v>
      </c>
      <c r="J463" s="124">
        <f t="shared" si="56"/>
        <v>43957.62</v>
      </c>
      <c r="K463" s="44"/>
      <c r="L463" s="44"/>
      <c r="M463" s="44"/>
      <c r="N463" s="44"/>
      <c r="O463" s="44"/>
      <c r="P463" s="44" t="s">
        <v>50</v>
      </c>
      <c r="Q463" s="44"/>
      <c r="R463" s="44"/>
      <c r="S463" s="44"/>
      <c r="T463" s="44"/>
      <c r="U463" s="44"/>
      <c r="V463" s="44"/>
      <c r="W463" s="44"/>
      <c r="X463" s="44"/>
      <c r="Y463" s="44"/>
    </row>
    <row r="464" spans="1:25" s="41" customFormat="1">
      <c r="A464" s="114" t="s">
        <v>104</v>
      </c>
      <c r="B464" s="115" t="s">
        <v>208</v>
      </c>
      <c r="C464" s="138" t="s">
        <v>80</v>
      </c>
      <c r="D464" s="116">
        <v>80</v>
      </c>
      <c r="E464" s="116">
        <v>150</v>
      </c>
      <c r="F464" s="117">
        <f t="shared" si="54"/>
        <v>12000</v>
      </c>
      <c r="G464" s="120" t="s">
        <v>48</v>
      </c>
      <c r="H464" s="119">
        <f>KoeffForPrice</f>
        <v>1.4554</v>
      </c>
      <c r="I464" s="118">
        <f t="shared" si="55"/>
        <v>185.01</v>
      </c>
      <c r="J464" s="117">
        <f t="shared" si="56"/>
        <v>14800.8</v>
      </c>
      <c r="K464" s="44"/>
      <c r="L464" s="44"/>
      <c r="M464" s="44"/>
      <c r="N464" s="44"/>
      <c r="O464" s="44"/>
      <c r="P464" s="44" t="s">
        <v>49</v>
      </c>
      <c r="Q464" s="44"/>
      <c r="R464" s="44"/>
      <c r="S464" s="44"/>
      <c r="T464" s="44"/>
      <c r="U464" s="44"/>
      <c r="V464" s="44"/>
      <c r="W464" s="44"/>
      <c r="X464" s="44"/>
      <c r="Y464" s="44"/>
    </row>
    <row r="465" spans="1:25" s="41" customFormat="1">
      <c r="A465" s="121" t="s">
        <v>105</v>
      </c>
      <c r="B465" s="122" t="s">
        <v>209</v>
      </c>
      <c r="C465" s="139" t="s">
        <v>80</v>
      </c>
      <c r="D465" s="116">
        <v>80</v>
      </c>
      <c r="E465" s="116">
        <v>81</v>
      </c>
      <c r="F465" s="124">
        <f t="shared" si="54"/>
        <v>6480</v>
      </c>
      <c r="G465" s="120" t="s">
        <v>48</v>
      </c>
      <c r="H465" s="119">
        <f>KoeffForMaterial</f>
        <v>1.3</v>
      </c>
      <c r="I465" s="123">
        <f t="shared" si="55"/>
        <v>89.24</v>
      </c>
      <c r="J465" s="124">
        <f t="shared" si="56"/>
        <v>7139.2</v>
      </c>
      <c r="K465" s="44"/>
      <c r="L465" s="44"/>
      <c r="M465" s="44"/>
      <c r="N465" s="44"/>
      <c r="O465" s="44"/>
      <c r="P465" s="44" t="s">
        <v>50</v>
      </c>
      <c r="Q465" s="44"/>
      <c r="R465" s="44"/>
      <c r="S465" s="44"/>
      <c r="T465" s="44"/>
      <c r="U465" s="44"/>
      <c r="V465" s="44"/>
      <c r="W465" s="44"/>
      <c r="X465" s="44"/>
      <c r="Y465" s="44"/>
    </row>
    <row r="466" spans="1:25" s="41" customFormat="1">
      <c r="A466" s="114" t="s">
        <v>114</v>
      </c>
      <c r="B466" s="115" t="s">
        <v>210</v>
      </c>
      <c r="C466" s="138" t="s">
        <v>211</v>
      </c>
      <c r="D466" s="116">
        <v>70</v>
      </c>
      <c r="E466" s="116">
        <v>40</v>
      </c>
      <c r="F466" s="117">
        <f t="shared" si="54"/>
        <v>2800</v>
      </c>
      <c r="G466" s="120" t="s">
        <v>48</v>
      </c>
      <c r="H466" s="119">
        <f>KoeffForPrice</f>
        <v>1.4554</v>
      </c>
      <c r="I466" s="118">
        <f t="shared" si="55"/>
        <v>49.34</v>
      </c>
      <c r="J466" s="117">
        <f t="shared" si="56"/>
        <v>3453.8</v>
      </c>
      <c r="K466" s="44"/>
      <c r="L466" s="44"/>
      <c r="M466" s="44"/>
      <c r="N466" s="44"/>
      <c r="O466" s="44"/>
      <c r="P466" s="44" t="s">
        <v>49</v>
      </c>
      <c r="Q466" s="44"/>
      <c r="R466" s="44"/>
      <c r="S466" s="44"/>
      <c r="T466" s="44"/>
      <c r="U466" s="44"/>
      <c r="V466" s="44"/>
      <c r="W466" s="44"/>
      <c r="X466" s="44"/>
      <c r="Y466" s="44"/>
    </row>
    <row r="467" spans="1:25" s="41" customFormat="1">
      <c r="A467" s="121" t="s">
        <v>115</v>
      </c>
      <c r="B467" s="122" t="s">
        <v>212</v>
      </c>
      <c r="C467" s="139" t="s">
        <v>211</v>
      </c>
      <c r="D467" s="116">
        <v>55</v>
      </c>
      <c r="E467" s="116">
        <v>67.11</v>
      </c>
      <c r="F467" s="124">
        <f t="shared" si="54"/>
        <v>3691.05</v>
      </c>
      <c r="G467" s="120" t="s">
        <v>48</v>
      </c>
      <c r="H467" s="119">
        <f>KoeffForMaterial</f>
        <v>1.3</v>
      </c>
      <c r="I467" s="123">
        <f t="shared" si="55"/>
        <v>73.930000000000007</v>
      </c>
      <c r="J467" s="124">
        <f t="shared" si="56"/>
        <v>4066.15</v>
      </c>
      <c r="K467" s="44"/>
      <c r="L467" s="44"/>
      <c r="M467" s="44"/>
      <c r="N467" s="44"/>
      <c r="O467" s="44"/>
      <c r="P467" s="44" t="s">
        <v>50</v>
      </c>
      <c r="Q467" s="44"/>
      <c r="R467" s="44"/>
      <c r="S467" s="44"/>
      <c r="T467" s="44"/>
      <c r="U467" s="44"/>
      <c r="V467" s="44"/>
      <c r="W467" s="44"/>
      <c r="X467" s="44"/>
      <c r="Y467" s="44"/>
    </row>
    <row r="468" spans="1:25" s="41" customFormat="1">
      <c r="A468" s="121" t="s">
        <v>213</v>
      </c>
      <c r="B468" s="122" t="s">
        <v>655</v>
      </c>
      <c r="C468" s="139" t="s">
        <v>211</v>
      </c>
      <c r="D468" s="116">
        <v>15</v>
      </c>
      <c r="E468" s="116">
        <v>43.25</v>
      </c>
      <c r="F468" s="124">
        <f t="shared" si="54"/>
        <v>648.75</v>
      </c>
      <c r="G468" s="120" t="s">
        <v>48</v>
      </c>
      <c r="H468" s="119">
        <f>KoeffForMaterial</f>
        <v>1.3</v>
      </c>
      <c r="I468" s="123">
        <f t="shared" si="55"/>
        <v>47.65</v>
      </c>
      <c r="J468" s="124">
        <f t="shared" si="56"/>
        <v>714.75</v>
      </c>
      <c r="K468" s="44"/>
      <c r="L468" s="44"/>
      <c r="M468" s="44"/>
      <c r="N468" s="44"/>
      <c r="O468" s="44"/>
      <c r="P468" s="44" t="s">
        <v>50</v>
      </c>
      <c r="Q468" s="44"/>
      <c r="R468" s="44"/>
      <c r="S468" s="44"/>
      <c r="T468" s="44"/>
      <c r="U468" s="44"/>
      <c r="V468" s="44"/>
      <c r="W468" s="44"/>
      <c r="X468" s="44"/>
      <c r="Y468" s="44"/>
    </row>
    <row r="469" spans="1:25" s="41" customFormat="1">
      <c r="A469" s="114" t="s">
        <v>118</v>
      </c>
      <c r="B469" s="115" t="s">
        <v>221</v>
      </c>
      <c r="C469" s="138" t="s">
        <v>80</v>
      </c>
      <c r="D469" s="116">
        <v>1</v>
      </c>
      <c r="E469" s="116">
        <v>2500</v>
      </c>
      <c r="F469" s="117">
        <f t="shared" si="54"/>
        <v>2500</v>
      </c>
      <c r="G469" s="120" t="s">
        <v>48</v>
      </c>
      <c r="H469" s="119">
        <f>KoeffForPrice</f>
        <v>1.4554</v>
      </c>
      <c r="I469" s="118">
        <f t="shared" si="55"/>
        <v>3083.47</v>
      </c>
      <c r="J469" s="117">
        <f t="shared" si="56"/>
        <v>3083.47</v>
      </c>
      <c r="K469" s="44"/>
      <c r="L469" s="44"/>
      <c r="M469" s="44"/>
      <c r="N469" s="44"/>
      <c r="O469" s="44"/>
      <c r="P469" s="44" t="s">
        <v>49</v>
      </c>
      <c r="Q469" s="44"/>
      <c r="R469" s="44"/>
      <c r="S469" s="44"/>
      <c r="T469" s="44"/>
      <c r="U469" s="44"/>
      <c r="V469" s="44"/>
      <c r="W469" s="44"/>
      <c r="X469" s="44"/>
      <c r="Y469" s="44"/>
    </row>
    <row r="470" spans="1:25" s="41" customFormat="1">
      <c r="A470" s="121" t="s">
        <v>119</v>
      </c>
      <c r="B470" s="122" t="s">
        <v>222</v>
      </c>
      <c r="C470" s="139" t="s">
        <v>80</v>
      </c>
      <c r="D470" s="116">
        <v>1</v>
      </c>
      <c r="E470" s="116">
        <v>21772</v>
      </c>
      <c r="F470" s="124">
        <f t="shared" si="54"/>
        <v>21772</v>
      </c>
      <c r="G470" s="120" t="s">
        <v>48</v>
      </c>
      <c r="H470" s="119">
        <f>KoeffForMaterial</f>
        <v>1.3</v>
      </c>
      <c r="I470" s="123">
        <f t="shared" si="55"/>
        <v>23986.1</v>
      </c>
      <c r="J470" s="124">
        <f t="shared" si="56"/>
        <v>23986.1</v>
      </c>
      <c r="K470" s="44"/>
      <c r="L470" s="44"/>
      <c r="M470" s="44"/>
      <c r="N470" s="44"/>
      <c r="O470" s="44"/>
      <c r="P470" s="44" t="s">
        <v>50</v>
      </c>
      <c r="Q470" s="44"/>
      <c r="R470" s="44"/>
      <c r="S470" s="44"/>
      <c r="T470" s="44"/>
      <c r="U470" s="44"/>
      <c r="V470" s="44"/>
      <c r="W470" s="44"/>
      <c r="X470" s="44"/>
      <c r="Y470" s="44"/>
    </row>
    <row r="471" spans="1:25" s="41" customFormat="1">
      <c r="A471" s="121" t="s">
        <v>215</v>
      </c>
      <c r="B471" s="122" t="s">
        <v>214</v>
      </c>
      <c r="C471" s="139" t="s">
        <v>80</v>
      </c>
      <c r="D471" s="116">
        <v>3</v>
      </c>
      <c r="E471" s="116">
        <v>2636</v>
      </c>
      <c r="F471" s="124">
        <f t="shared" si="54"/>
        <v>7908</v>
      </c>
      <c r="G471" s="120" t="s">
        <v>48</v>
      </c>
      <c r="H471" s="119">
        <f>KoeffForMaterial</f>
        <v>1.3</v>
      </c>
      <c r="I471" s="123">
        <f t="shared" si="55"/>
        <v>2904.07</v>
      </c>
      <c r="J471" s="124">
        <f t="shared" si="56"/>
        <v>8712.2099999999991</v>
      </c>
      <c r="K471" s="44"/>
      <c r="L471" s="44"/>
      <c r="M471" s="44"/>
      <c r="N471" s="44"/>
      <c r="O471" s="44"/>
      <c r="P471" s="44" t="s">
        <v>50</v>
      </c>
      <c r="Q471" s="44"/>
      <c r="R471" s="44"/>
      <c r="S471" s="44"/>
      <c r="T471" s="44"/>
      <c r="U471" s="44"/>
      <c r="V471" s="44"/>
      <c r="W471" s="44"/>
      <c r="X471" s="44"/>
      <c r="Y471" s="44"/>
    </row>
    <row r="472" spans="1:25" s="41" customFormat="1">
      <c r="A472" s="114" t="s">
        <v>122</v>
      </c>
      <c r="B472" s="115" t="s">
        <v>217</v>
      </c>
      <c r="C472" s="138" t="s">
        <v>80</v>
      </c>
      <c r="D472" s="116">
        <v>4</v>
      </c>
      <c r="E472" s="116">
        <v>700</v>
      </c>
      <c r="F472" s="117">
        <f t="shared" si="54"/>
        <v>2800</v>
      </c>
      <c r="G472" s="120" t="s">
        <v>48</v>
      </c>
      <c r="H472" s="119">
        <f>KoeffForPrice</f>
        <v>1.4554</v>
      </c>
      <c r="I472" s="118">
        <f t="shared" si="55"/>
        <v>863.37</v>
      </c>
      <c r="J472" s="117">
        <f t="shared" si="56"/>
        <v>3453.48</v>
      </c>
      <c r="K472" s="44"/>
      <c r="L472" s="44"/>
      <c r="M472" s="44"/>
      <c r="N472" s="44"/>
      <c r="O472" s="44"/>
      <c r="P472" s="44" t="s">
        <v>49</v>
      </c>
      <c r="Q472" s="44"/>
      <c r="R472" s="44"/>
      <c r="S472" s="44"/>
      <c r="T472" s="44"/>
      <c r="U472" s="44"/>
      <c r="V472" s="44"/>
      <c r="W472" s="44"/>
      <c r="X472" s="44"/>
      <c r="Y472" s="44"/>
    </row>
    <row r="473" spans="1:25" s="41" customFormat="1">
      <c r="A473" s="121" t="s">
        <v>123</v>
      </c>
      <c r="B473" s="122" t="s">
        <v>218</v>
      </c>
      <c r="C473" s="139" t="s">
        <v>80</v>
      </c>
      <c r="D473" s="116">
        <v>4</v>
      </c>
      <c r="E473" s="116">
        <v>994</v>
      </c>
      <c r="F473" s="124">
        <f t="shared" si="54"/>
        <v>3976</v>
      </c>
      <c r="G473" s="120" t="s">
        <v>48</v>
      </c>
      <c r="H473" s="119">
        <f>KoeffForMaterial</f>
        <v>1.3</v>
      </c>
      <c r="I473" s="123">
        <f t="shared" si="55"/>
        <v>1095.08</v>
      </c>
      <c r="J473" s="124">
        <f t="shared" si="56"/>
        <v>4380.32</v>
      </c>
      <c r="K473" s="44"/>
      <c r="L473" s="44"/>
      <c r="M473" s="44"/>
      <c r="N473" s="44"/>
      <c r="O473" s="44"/>
      <c r="P473" s="44" t="s">
        <v>50</v>
      </c>
      <c r="Q473" s="44"/>
      <c r="R473" s="44"/>
      <c r="S473" s="44"/>
      <c r="T473" s="44"/>
      <c r="U473" s="44"/>
      <c r="V473" s="44"/>
      <c r="W473" s="44"/>
      <c r="X473" s="44"/>
      <c r="Y473" s="44"/>
    </row>
    <row r="474" spans="1:25" s="41" customFormat="1">
      <c r="A474" s="121" t="s">
        <v>124</v>
      </c>
      <c r="B474" s="122" t="s">
        <v>219</v>
      </c>
      <c r="C474" s="139" t="s">
        <v>80</v>
      </c>
      <c r="D474" s="116">
        <v>4</v>
      </c>
      <c r="E474" s="116">
        <v>466</v>
      </c>
      <c r="F474" s="124">
        <f t="shared" si="54"/>
        <v>1864</v>
      </c>
      <c r="G474" s="120" t="s">
        <v>48</v>
      </c>
      <c r="H474" s="119">
        <f>KoeffForMaterial</f>
        <v>1.3</v>
      </c>
      <c r="I474" s="123">
        <f t="shared" si="55"/>
        <v>513.39</v>
      </c>
      <c r="J474" s="124">
        <f t="shared" si="56"/>
        <v>2053.56</v>
      </c>
      <c r="K474" s="44"/>
      <c r="L474" s="44"/>
      <c r="M474" s="44"/>
      <c r="N474" s="44"/>
      <c r="O474" s="44"/>
      <c r="P474" s="44" t="s">
        <v>50</v>
      </c>
      <c r="Q474" s="44"/>
      <c r="R474" s="44"/>
      <c r="S474" s="44"/>
      <c r="T474" s="44"/>
      <c r="U474" s="44"/>
      <c r="V474" s="44"/>
      <c r="W474" s="44"/>
      <c r="X474" s="44"/>
      <c r="Y474" s="44"/>
    </row>
    <row r="475" spans="1:25" s="41" customFormat="1">
      <c r="A475" s="121" t="s">
        <v>125</v>
      </c>
      <c r="B475" s="122" t="s">
        <v>220</v>
      </c>
      <c r="C475" s="139" t="s">
        <v>80</v>
      </c>
      <c r="D475" s="116">
        <v>10</v>
      </c>
      <c r="E475" s="116">
        <v>87</v>
      </c>
      <c r="F475" s="124">
        <f t="shared" si="54"/>
        <v>870</v>
      </c>
      <c r="G475" s="120" t="s">
        <v>48</v>
      </c>
      <c r="H475" s="119">
        <f>KoeffForMaterial</f>
        <v>1.3</v>
      </c>
      <c r="I475" s="123">
        <f t="shared" si="55"/>
        <v>95.85</v>
      </c>
      <c r="J475" s="124">
        <f t="shared" si="56"/>
        <v>958.5</v>
      </c>
      <c r="K475" s="44"/>
      <c r="L475" s="44"/>
      <c r="M475" s="44"/>
      <c r="N475" s="44"/>
      <c r="O475" s="44"/>
      <c r="P475" s="44" t="s">
        <v>50</v>
      </c>
      <c r="Q475" s="44"/>
      <c r="R475" s="44"/>
      <c r="S475" s="44"/>
      <c r="T475" s="44"/>
      <c r="U475" s="44"/>
      <c r="V475" s="44"/>
      <c r="W475" s="44"/>
      <c r="X475" s="44"/>
      <c r="Y475" s="44"/>
    </row>
    <row r="476" spans="1:25" s="41" customFormat="1">
      <c r="A476" s="114" t="s">
        <v>132</v>
      </c>
      <c r="B476" s="115" t="s">
        <v>194</v>
      </c>
      <c r="C476" s="138" t="s">
        <v>87</v>
      </c>
      <c r="D476" s="116">
        <v>1</v>
      </c>
      <c r="E476" s="116">
        <v>1500</v>
      </c>
      <c r="F476" s="117">
        <f t="shared" si="54"/>
        <v>1500</v>
      </c>
      <c r="G476" s="120" t="s">
        <v>48</v>
      </c>
      <c r="H476" s="119">
        <f>KoeffForPrice</f>
        <v>1.4554</v>
      </c>
      <c r="I476" s="118">
        <f t="shared" si="55"/>
        <v>1850.08</v>
      </c>
      <c r="J476" s="117">
        <f t="shared" si="56"/>
        <v>1850.08</v>
      </c>
      <c r="K476" s="44"/>
      <c r="L476" s="44"/>
      <c r="M476" s="44"/>
      <c r="N476" s="44"/>
      <c r="O476" s="44"/>
      <c r="P476" s="44" t="s">
        <v>49</v>
      </c>
      <c r="Q476" s="44"/>
      <c r="R476" s="44"/>
      <c r="S476" s="44"/>
      <c r="T476" s="44"/>
      <c r="U476" s="44"/>
      <c r="V476" s="44"/>
      <c r="W476" s="44"/>
      <c r="X476" s="44"/>
      <c r="Y476" s="44"/>
    </row>
    <row r="477" spans="1:25" s="41" customFormat="1">
      <c r="A477" s="121" t="s">
        <v>133</v>
      </c>
      <c r="B477" s="122" t="s">
        <v>195</v>
      </c>
      <c r="C477" s="139" t="s">
        <v>196</v>
      </c>
      <c r="D477" s="116">
        <v>1.5</v>
      </c>
      <c r="E477" s="116">
        <v>1500</v>
      </c>
      <c r="F477" s="124">
        <f t="shared" si="54"/>
        <v>2250</v>
      </c>
      <c r="G477" s="120" t="s">
        <v>48</v>
      </c>
      <c r="H477" s="119">
        <f>KoeffForMaterial</f>
        <v>1.3</v>
      </c>
      <c r="I477" s="123">
        <f t="shared" si="55"/>
        <v>1652.54</v>
      </c>
      <c r="J477" s="124">
        <f t="shared" si="56"/>
        <v>2478.81</v>
      </c>
      <c r="K477" s="44"/>
      <c r="L477" s="44"/>
      <c r="M477" s="44"/>
      <c r="N477" s="44"/>
      <c r="O477" s="44"/>
      <c r="P477" s="44" t="s">
        <v>50</v>
      </c>
      <c r="Q477" s="44"/>
      <c r="R477" s="44"/>
      <c r="S477" s="44"/>
      <c r="T477" s="44"/>
      <c r="U477" s="44"/>
      <c r="V477" s="44"/>
      <c r="W477" s="44"/>
      <c r="X477" s="44"/>
      <c r="Y477" s="44"/>
    </row>
    <row r="478" spans="1:25" s="41" customFormat="1">
      <c r="A478" s="121" t="s">
        <v>278</v>
      </c>
      <c r="B478" s="122" t="s">
        <v>197</v>
      </c>
      <c r="C478" s="139" t="s">
        <v>198</v>
      </c>
      <c r="D478" s="116">
        <v>1</v>
      </c>
      <c r="E478" s="116">
        <v>430</v>
      </c>
      <c r="F478" s="124">
        <f t="shared" si="54"/>
        <v>430</v>
      </c>
      <c r="G478" s="120" t="s">
        <v>48</v>
      </c>
      <c r="H478" s="119">
        <f>KoeffForMaterial</f>
        <v>1.3</v>
      </c>
      <c r="I478" s="123">
        <f t="shared" si="55"/>
        <v>473.73</v>
      </c>
      <c r="J478" s="124">
        <f t="shared" si="56"/>
        <v>473.73</v>
      </c>
      <c r="K478" s="44"/>
      <c r="L478" s="44"/>
      <c r="M478" s="44"/>
      <c r="N478" s="44"/>
      <c r="O478" s="44"/>
      <c r="P478" s="44" t="s">
        <v>50</v>
      </c>
      <c r="Q478" s="44"/>
      <c r="R478" s="44"/>
      <c r="S478" s="44"/>
      <c r="T478" s="44"/>
      <c r="U478" s="44"/>
      <c r="V478" s="44"/>
      <c r="W478" s="44"/>
      <c r="X478" s="44"/>
      <c r="Y478" s="44"/>
    </row>
    <row r="479" spans="1:25" s="41" customFormat="1">
      <c r="A479" s="114" t="s">
        <v>136</v>
      </c>
      <c r="B479" s="115" t="s">
        <v>507</v>
      </c>
      <c r="C479" s="138" t="s">
        <v>87</v>
      </c>
      <c r="D479" s="116">
        <v>1</v>
      </c>
      <c r="E479" s="116">
        <v>6000</v>
      </c>
      <c r="F479" s="117">
        <f t="shared" si="54"/>
        <v>6000</v>
      </c>
      <c r="G479" s="120" t="s">
        <v>48</v>
      </c>
      <c r="H479" s="119">
        <f>KoeffForPrice</f>
        <v>1.4554</v>
      </c>
      <c r="I479" s="118">
        <f t="shared" si="55"/>
        <v>7400.34</v>
      </c>
      <c r="J479" s="117">
        <f t="shared" si="56"/>
        <v>7400.34</v>
      </c>
      <c r="K479" s="44"/>
      <c r="L479" s="44"/>
      <c r="M479" s="44"/>
      <c r="N479" s="44"/>
      <c r="O479" s="44"/>
      <c r="P479" s="44" t="s">
        <v>49</v>
      </c>
      <c r="Q479" s="44"/>
      <c r="R479" s="44"/>
      <c r="S479" s="44"/>
      <c r="T479" s="44"/>
      <c r="U479" s="44"/>
      <c r="V479" s="44"/>
      <c r="W479" s="44"/>
      <c r="X479" s="44"/>
      <c r="Y479" s="44"/>
    </row>
    <row r="480" spans="1:25" s="41" customFormat="1" hidden="1">
      <c r="A480" s="72"/>
      <c r="B480" s="136"/>
      <c r="C480" s="74"/>
      <c r="D480" s="74"/>
      <c r="E480" s="73"/>
      <c r="F480" s="65"/>
      <c r="G480" s="63"/>
      <c r="H480" s="47"/>
      <c r="I480" s="47"/>
      <c r="J480" s="65"/>
      <c r="K480" s="44"/>
      <c r="L480" s="44"/>
      <c r="M480" s="44"/>
      <c r="N480" s="44"/>
      <c r="O480" s="44"/>
      <c r="P480" s="44" t="s">
        <v>43</v>
      </c>
      <c r="Q480" s="44"/>
      <c r="R480" s="44"/>
      <c r="S480" s="44"/>
      <c r="T480" s="44"/>
      <c r="U480" s="44"/>
      <c r="V480" s="44"/>
      <c r="W480" s="44"/>
      <c r="X480" s="44"/>
      <c r="Y480" s="44"/>
    </row>
    <row r="481" spans="1:25" s="41" customFormat="1">
      <c r="A481" s="75" t="s">
        <v>45</v>
      </c>
      <c r="B481" s="137"/>
      <c r="C481" s="77"/>
      <c r="D481" s="77"/>
      <c r="E481" s="76"/>
      <c r="F481" s="78">
        <f>SUM(F447:F480)</f>
        <v>188688.3</v>
      </c>
      <c r="G481" s="79"/>
      <c r="H481" s="75" t="s">
        <v>45</v>
      </c>
      <c r="I481" s="76"/>
      <c r="J481" s="78">
        <f>SUM(J447:J480)</f>
        <v>217949.27</v>
      </c>
      <c r="K481" s="44"/>
      <c r="L481" s="44"/>
      <c r="M481" s="44"/>
      <c r="N481" s="44"/>
      <c r="O481" s="44"/>
      <c r="P481" s="44" t="s">
        <v>44</v>
      </c>
      <c r="Q481" s="44"/>
      <c r="R481" s="44"/>
      <c r="S481" s="44"/>
      <c r="T481" s="44"/>
      <c r="U481" s="44"/>
      <c r="V481" s="44"/>
      <c r="W481" s="44"/>
      <c r="X481" s="44"/>
      <c r="Y481" s="44"/>
    </row>
    <row r="482" spans="1:25" s="41" customFormat="1">
      <c r="A482" s="80" t="s">
        <v>30</v>
      </c>
      <c r="B482" s="133"/>
      <c r="C482" s="82"/>
      <c r="D482" s="82"/>
      <c r="E482" s="81"/>
      <c r="F482" s="83">
        <f>SUMIF(P447:P480,"pr",F447:F480)</f>
        <v>76550</v>
      </c>
      <c r="G482" s="84"/>
      <c r="H482" s="80" t="s">
        <v>30</v>
      </c>
      <c r="I482" s="81"/>
      <c r="J482" s="85">
        <f>SUMIF(P447:P480,"pr",J447:J480)</f>
        <v>94408.12</v>
      </c>
      <c r="K482" s="44"/>
      <c r="L482" s="44"/>
      <c r="M482" s="44"/>
      <c r="N482" s="44"/>
      <c r="O482" s="44"/>
      <c r="P482" s="44" t="s">
        <v>46</v>
      </c>
      <c r="Q482" s="44"/>
      <c r="R482" s="44"/>
      <c r="S482" s="44"/>
      <c r="T482" s="44"/>
      <c r="U482" s="44"/>
      <c r="V482" s="44"/>
      <c r="W482" s="44"/>
      <c r="X482" s="44"/>
      <c r="Y482" s="44"/>
    </row>
    <row r="483" spans="1:25" s="41" customFormat="1">
      <c r="A483" s="80" t="s">
        <v>32</v>
      </c>
      <c r="B483" s="133"/>
      <c r="C483" s="82"/>
      <c r="D483" s="82"/>
      <c r="E483" s="81"/>
      <c r="F483" s="83">
        <f>SUMIF(P447:P480,"mat",F447:F480)+SUMIF(P447:P480,"meh",F447:F480)</f>
        <v>112138.3</v>
      </c>
      <c r="G483" s="84"/>
      <c r="H483" s="80" t="s">
        <v>32</v>
      </c>
      <c r="I483" s="81"/>
      <c r="J483" s="85">
        <f>SUMIF(P447:P480,"mat",J447:J480)+SUMIF(P447:P480,"meh",J447:J480)</f>
        <v>123541.14999999998</v>
      </c>
      <c r="K483" s="44"/>
      <c r="L483" s="44"/>
      <c r="M483" s="44"/>
      <c r="N483" s="44"/>
      <c r="O483" s="44"/>
      <c r="P483" s="44" t="s">
        <v>47</v>
      </c>
      <c r="Q483" s="44"/>
      <c r="R483" s="44"/>
      <c r="S483" s="44"/>
      <c r="T483" s="44"/>
      <c r="U483" s="44"/>
      <c r="V483" s="44"/>
      <c r="W483" s="44"/>
      <c r="X483" s="44"/>
      <c r="Y483" s="44"/>
    </row>
    <row r="484" spans="1:25" s="41" customFormat="1">
      <c r="A484" s="47"/>
      <c r="B484" s="134"/>
      <c r="C484" s="64"/>
      <c r="D484" s="64"/>
      <c r="E484" s="47"/>
      <c r="F484" s="47"/>
      <c r="G484" s="63"/>
      <c r="H484" s="47"/>
      <c r="I484" s="47"/>
      <c r="J484" s="65"/>
      <c r="K484" s="44"/>
      <c r="L484" s="44"/>
      <c r="M484" s="44"/>
      <c r="N484" s="44"/>
      <c r="O484" s="44"/>
      <c r="P484" s="44" t="s">
        <v>26</v>
      </c>
      <c r="Q484" s="44"/>
      <c r="R484" s="44"/>
      <c r="S484" s="44"/>
      <c r="T484" s="44"/>
      <c r="U484" s="44"/>
      <c r="V484" s="44"/>
      <c r="W484" s="44"/>
      <c r="X484" s="44"/>
      <c r="Y484" s="44"/>
    </row>
    <row r="485" spans="1:25" s="41" customFormat="1">
      <c r="A485" s="66">
        <v>9</v>
      </c>
      <c r="B485" s="135" t="s">
        <v>224</v>
      </c>
      <c r="C485" s="68"/>
      <c r="D485" s="68"/>
      <c r="E485" s="69"/>
      <c r="F485" s="70"/>
      <c r="G485" s="71"/>
      <c r="H485" s="69"/>
      <c r="I485" s="69"/>
      <c r="J485" s="70"/>
      <c r="K485" s="44"/>
      <c r="L485" s="44"/>
      <c r="M485" s="44"/>
      <c r="N485" s="44"/>
      <c r="O485" s="44"/>
      <c r="P485" s="44" t="s">
        <v>41</v>
      </c>
      <c r="Q485" s="44"/>
      <c r="R485" s="44"/>
      <c r="S485" s="44"/>
      <c r="T485" s="44"/>
      <c r="U485" s="44"/>
      <c r="V485" s="44"/>
      <c r="W485" s="44"/>
      <c r="X485" s="44"/>
      <c r="Y485" s="44"/>
    </row>
    <row r="486" spans="1:25" s="41" customFormat="1" hidden="1">
      <c r="A486" s="72"/>
      <c r="B486" s="136"/>
      <c r="C486" s="74"/>
      <c r="D486" s="74"/>
      <c r="E486" s="73"/>
      <c r="F486" s="65"/>
      <c r="G486" s="63"/>
      <c r="H486" s="47"/>
      <c r="I486" s="47"/>
      <c r="J486" s="65"/>
      <c r="K486" s="44"/>
      <c r="L486" s="44"/>
      <c r="M486" s="44"/>
      <c r="N486" s="44"/>
      <c r="O486" s="44"/>
      <c r="P486" s="44" t="s">
        <v>42</v>
      </c>
      <c r="Q486" s="44"/>
      <c r="R486" s="44"/>
      <c r="S486" s="44"/>
      <c r="T486" s="44"/>
      <c r="U486" s="44"/>
      <c r="V486" s="44"/>
      <c r="W486" s="44"/>
      <c r="X486" s="44"/>
      <c r="Y486" s="44"/>
    </row>
    <row r="487" spans="1:25" s="41" customFormat="1">
      <c r="A487" s="114" t="s">
        <v>51</v>
      </c>
      <c r="B487" s="115" t="s">
        <v>506</v>
      </c>
      <c r="C487" s="138" t="s">
        <v>87</v>
      </c>
      <c r="D487" s="116">
        <v>3</v>
      </c>
      <c r="E487" s="116">
        <v>1000</v>
      </c>
      <c r="F487" s="117">
        <f t="shared" ref="F487:F511" si="58">ROUND(E487*ROUND(D487,2),2)</f>
        <v>3000</v>
      </c>
      <c r="G487" s="120" t="s">
        <v>48</v>
      </c>
      <c r="H487" s="119">
        <f>KoeffForPrice</f>
        <v>1.4554</v>
      </c>
      <c r="I487" s="118">
        <f t="shared" ref="I487:I511" si="59">ROUND(E487*H487/1.18,2)</f>
        <v>1233.3900000000001</v>
      </c>
      <c r="J487" s="117">
        <f t="shared" ref="J487:J511" si="60">ROUND(I487*ROUND(D487,2),2)</f>
        <v>3700.17</v>
      </c>
      <c r="K487" s="44"/>
      <c r="L487" s="44"/>
      <c r="M487" s="44"/>
      <c r="N487" s="44"/>
      <c r="O487" s="44"/>
      <c r="P487" s="44" t="s">
        <v>49</v>
      </c>
      <c r="Q487" s="44"/>
      <c r="R487" s="44"/>
      <c r="S487" s="44"/>
      <c r="T487" s="44"/>
      <c r="U487" s="44"/>
      <c r="V487" s="44"/>
      <c r="W487" s="44"/>
      <c r="X487" s="44"/>
      <c r="Y487" s="44"/>
    </row>
    <row r="488" spans="1:25" s="41" customFormat="1">
      <c r="A488" s="121" t="s">
        <v>52</v>
      </c>
      <c r="B488" s="122" t="s">
        <v>242</v>
      </c>
      <c r="C488" s="139" t="s">
        <v>80</v>
      </c>
      <c r="D488" s="116">
        <v>3</v>
      </c>
      <c r="E488" s="116">
        <v>800</v>
      </c>
      <c r="F488" s="124">
        <f t="shared" si="58"/>
        <v>2400</v>
      </c>
      <c r="G488" s="120" t="s">
        <v>48</v>
      </c>
      <c r="H488" s="119">
        <f>KoeffForMaterial</f>
        <v>1.3</v>
      </c>
      <c r="I488" s="123">
        <f t="shared" si="59"/>
        <v>881.36</v>
      </c>
      <c r="J488" s="124">
        <f t="shared" si="60"/>
        <v>2644.08</v>
      </c>
      <c r="K488" s="44"/>
      <c r="L488" s="44"/>
      <c r="M488" s="44"/>
      <c r="N488" s="44"/>
      <c r="O488" s="44"/>
      <c r="P488" s="44" t="s">
        <v>50</v>
      </c>
      <c r="Q488" s="44"/>
      <c r="R488" s="44"/>
      <c r="S488" s="44"/>
      <c r="T488" s="44"/>
      <c r="U488" s="44"/>
      <c r="V488" s="44"/>
      <c r="W488" s="44"/>
      <c r="X488" s="44"/>
      <c r="Y488" s="44"/>
    </row>
    <row r="489" spans="1:25" s="41" customFormat="1">
      <c r="A489" s="121" t="s">
        <v>53</v>
      </c>
      <c r="B489" s="122" t="s">
        <v>243</v>
      </c>
      <c r="C489" s="139" t="s">
        <v>211</v>
      </c>
      <c r="D489" s="116">
        <v>3</v>
      </c>
      <c r="E489" s="116">
        <v>850</v>
      </c>
      <c r="F489" s="124">
        <f t="shared" si="58"/>
        <v>2550</v>
      </c>
      <c r="G489" s="120" t="s">
        <v>48</v>
      </c>
      <c r="H489" s="119">
        <f>KoeffForMaterial</f>
        <v>1.3</v>
      </c>
      <c r="I489" s="123">
        <f t="shared" si="59"/>
        <v>936.44</v>
      </c>
      <c r="J489" s="124">
        <f t="shared" si="60"/>
        <v>2809.32</v>
      </c>
      <c r="K489" s="44"/>
      <c r="L489" s="44"/>
      <c r="M489" s="44"/>
      <c r="N489" s="44"/>
      <c r="O489" s="44"/>
      <c r="P489" s="44" t="s">
        <v>50</v>
      </c>
      <c r="Q489" s="44"/>
      <c r="R489" s="44"/>
      <c r="S489" s="44"/>
      <c r="T489" s="44"/>
      <c r="U489" s="44"/>
      <c r="V489" s="44"/>
      <c r="W489" s="44"/>
      <c r="X489" s="44"/>
      <c r="Y489" s="44"/>
    </row>
    <row r="490" spans="1:25" s="41" customFormat="1">
      <c r="A490" s="114" t="s">
        <v>55</v>
      </c>
      <c r="B490" s="115" t="s">
        <v>225</v>
      </c>
      <c r="C490" s="138" t="s">
        <v>76</v>
      </c>
      <c r="D490" s="116">
        <v>80</v>
      </c>
      <c r="E490" s="116">
        <v>7.5</v>
      </c>
      <c r="F490" s="117">
        <f t="shared" si="58"/>
        <v>600</v>
      </c>
      <c r="G490" s="120" t="s">
        <v>48</v>
      </c>
      <c r="H490" s="119">
        <f>KoeffForPrice</f>
        <v>1.4554</v>
      </c>
      <c r="I490" s="118">
        <f t="shared" si="59"/>
        <v>9.25</v>
      </c>
      <c r="J490" s="117">
        <f t="shared" si="60"/>
        <v>740</v>
      </c>
      <c r="K490" s="44"/>
      <c r="L490" s="44"/>
      <c r="M490" s="44"/>
      <c r="N490" s="44"/>
      <c r="O490" s="44"/>
      <c r="P490" s="44" t="s">
        <v>49</v>
      </c>
      <c r="Q490" s="44"/>
      <c r="R490" s="44"/>
      <c r="S490" s="44"/>
      <c r="T490" s="44"/>
      <c r="U490" s="44"/>
      <c r="V490" s="44"/>
      <c r="W490" s="44"/>
      <c r="X490" s="44"/>
      <c r="Y490" s="44"/>
    </row>
    <row r="491" spans="1:25" s="41" customFormat="1">
      <c r="A491" s="121" t="s">
        <v>56</v>
      </c>
      <c r="B491" s="122" t="s">
        <v>226</v>
      </c>
      <c r="C491" s="139" t="s">
        <v>76</v>
      </c>
      <c r="D491" s="116">
        <v>80</v>
      </c>
      <c r="E491" s="116">
        <v>4</v>
      </c>
      <c r="F491" s="124">
        <f t="shared" si="58"/>
        <v>320</v>
      </c>
      <c r="G491" s="120" t="s">
        <v>48</v>
      </c>
      <c r="H491" s="119">
        <f>KoeffForMaterial</f>
        <v>1.3</v>
      </c>
      <c r="I491" s="123">
        <f t="shared" si="59"/>
        <v>4.41</v>
      </c>
      <c r="J491" s="124">
        <f t="shared" si="60"/>
        <v>352.8</v>
      </c>
      <c r="K491" s="44"/>
      <c r="L491" s="44"/>
      <c r="M491" s="44"/>
      <c r="N491" s="44"/>
      <c r="O491" s="44"/>
      <c r="P491" s="44" t="s">
        <v>50</v>
      </c>
      <c r="Q491" s="44"/>
      <c r="R491" s="44"/>
      <c r="S491" s="44"/>
      <c r="T491" s="44"/>
      <c r="U491" s="44"/>
      <c r="V491" s="44"/>
      <c r="W491" s="44"/>
      <c r="X491" s="44"/>
      <c r="Y491" s="44"/>
    </row>
    <row r="492" spans="1:25" s="41" customFormat="1">
      <c r="A492" s="121" t="s">
        <v>57</v>
      </c>
      <c r="B492" s="122" t="s">
        <v>227</v>
      </c>
      <c r="C492" s="139" t="s">
        <v>228</v>
      </c>
      <c r="D492" s="116">
        <v>3</v>
      </c>
      <c r="E492" s="116">
        <v>115</v>
      </c>
      <c r="F492" s="124">
        <f t="shared" si="58"/>
        <v>345</v>
      </c>
      <c r="G492" s="120" t="s">
        <v>48</v>
      </c>
      <c r="H492" s="119">
        <f>KoeffForMaterial</f>
        <v>1.3</v>
      </c>
      <c r="I492" s="123">
        <f t="shared" si="59"/>
        <v>126.69</v>
      </c>
      <c r="J492" s="124">
        <f t="shared" si="60"/>
        <v>380.07</v>
      </c>
      <c r="K492" s="44"/>
      <c r="L492" s="44"/>
      <c r="M492" s="44"/>
      <c r="N492" s="44"/>
      <c r="O492" s="44"/>
      <c r="P492" s="44" t="s">
        <v>50</v>
      </c>
      <c r="Q492" s="44"/>
      <c r="R492" s="44"/>
      <c r="S492" s="44"/>
      <c r="T492" s="44"/>
      <c r="U492" s="44"/>
      <c r="V492" s="44"/>
      <c r="W492" s="44"/>
      <c r="X492" s="44"/>
      <c r="Y492" s="44"/>
    </row>
    <row r="493" spans="1:25" s="41" customFormat="1">
      <c r="A493" s="121" t="s">
        <v>58</v>
      </c>
      <c r="B493" s="122" t="s">
        <v>229</v>
      </c>
      <c r="C493" s="139" t="s">
        <v>211</v>
      </c>
      <c r="D493" s="116">
        <v>150</v>
      </c>
      <c r="E493" s="116">
        <v>0.35</v>
      </c>
      <c r="F493" s="124">
        <f t="shared" si="58"/>
        <v>52.5</v>
      </c>
      <c r="G493" s="120" t="s">
        <v>48</v>
      </c>
      <c r="H493" s="119">
        <f>KoeffForMaterial</f>
        <v>1.3</v>
      </c>
      <c r="I493" s="123">
        <f t="shared" si="59"/>
        <v>0.39</v>
      </c>
      <c r="J493" s="124">
        <f t="shared" si="60"/>
        <v>58.5</v>
      </c>
      <c r="K493" s="44"/>
      <c r="L493" s="44"/>
      <c r="M493" s="44"/>
      <c r="N493" s="44"/>
      <c r="O493" s="44"/>
      <c r="P493" s="44" t="s">
        <v>50</v>
      </c>
      <c r="Q493" s="44"/>
      <c r="R493" s="44"/>
      <c r="S493" s="44"/>
      <c r="T493" s="44"/>
      <c r="U493" s="44"/>
      <c r="V493" s="44"/>
      <c r="W493" s="44"/>
      <c r="X493" s="44"/>
      <c r="Y493" s="44"/>
    </row>
    <row r="494" spans="1:25" s="41" customFormat="1">
      <c r="A494" s="114" t="s">
        <v>59</v>
      </c>
      <c r="B494" s="115" t="s">
        <v>230</v>
      </c>
      <c r="C494" s="138" t="s">
        <v>76</v>
      </c>
      <c r="D494" s="116">
        <v>80</v>
      </c>
      <c r="E494" s="116">
        <v>15</v>
      </c>
      <c r="F494" s="117">
        <f t="shared" si="58"/>
        <v>1200</v>
      </c>
      <c r="G494" s="120" t="s">
        <v>48</v>
      </c>
      <c r="H494" s="119">
        <f>KoeffForPrice</f>
        <v>1.4554</v>
      </c>
      <c r="I494" s="118">
        <f t="shared" si="59"/>
        <v>18.5</v>
      </c>
      <c r="J494" s="117">
        <f t="shared" si="60"/>
        <v>1480</v>
      </c>
      <c r="K494" s="44"/>
      <c r="L494" s="44"/>
      <c r="M494" s="44"/>
      <c r="N494" s="44"/>
      <c r="O494" s="44"/>
      <c r="P494" s="44" t="s">
        <v>49</v>
      </c>
      <c r="Q494" s="44"/>
      <c r="R494" s="44"/>
      <c r="S494" s="44"/>
      <c r="T494" s="44"/>
      <c r="U494" s="44"/>
      <c r="V494" s="44"/>
      <c r="W494" s="44"/>
      <c r="X494" s="44"/>
      <c r="Y494" s="44"/>
    </row>
    <row r="495" spans="1:25" s="41" customFormat="1">
      <c r="A495" s="121" t="s">
        <v>60</v>
      </c>
      <c r="B495" s="122" t="s">
        <v>231</v>
      </c>
      <c r="C495" s="139" t="s">
        <v>76</v>
      </c>
      <c r="D495" s="116">
        <v>80</v>
      </c>
      <c r="E495" s="116">
        <v>18.7</v>
      </c>
      <c r="F495" s="124">
        <f t="shared" si="58"/>
        <v>1496</v>
      </c>
      <c r="G495" s="120" t="s">
        <v>48</v>
      </c>
      <c r="H495" s="119">
        <f>KoeffForMaterial</f>
        <v>1.3</v>
      </c>
      <c r="I495" s="123">
        <f t="shared" si="59"/>
        <v>20.6</v>
      </c>
      <c r="J495" s="124">
        <f t="shared" si="60"/>
        <v>1648</v>
      </c>
      <c r="K495" s="44"/>
      <c r="L495" s="44"/>
      <c r="M495" s="44"/>
      <c r="N495" s="44"/>
      <c r="O495" s="44"/>
      <c r="P495" s="44" t="s">
        <v>50</v>
      </c>
      <c r="Q495" s="44"/>
      <c r="R495" s="44"/>
      <c r="S495" s="44"/>
      <c r="T495" s="44"/>
      <c r="U495" s="44"/>
      <c r="V495" s="44"/>
      <c r="W495" s="44"/>
      <c r="X495" s="44"/>
      <c r="Y495" s="44"/>
    </row>
    <row r="496" spans="1:25" s="41" customFormat="1">
      <c r="A496" s="114" t="s">
        <v>94</v>
      </c>
      <c r="B496" s="115" t="s">
        <v>108</v>
      </c>
      <c r="C496" s="138" t="s">
        <v>76</v>
      </c>
      <c r="D496" s="116">
        <v>40</v>
      </c>
      <c r="E496" s="116">
        <v>22</v>
      </c>
      <c r="F496" s="117">
        <f t="shared" si="58"/>
        <v>880</v>
      </c>
      <c r="G496" s="120" t="s">
        <v>48</v>
      </c>
      <c r="H496" s="119">
        <f>KoeffForPrice</f>
        <v>1.4554</v>
      </c>
      <c r="I496" s="118">
        <f t="shared" si="59"/>
        <v>27.13</v>
      </c>
      <c r="J496" s="117">
        <f t="shared" si="60"/>
        <v>1085.2</v>
      </c>
      <c r="K496" s="44"/>
      <c r="L496" s="44"/>
      <c r="M496" s="44"/>
      <c r="N496" s="44"/>
      <c r="O496" s="44"/>
      <c r="P496" s="44" t="s">
        <v>49</v>
      </c>
      <c r="Q496" s="44"/>
      <c r="R496" s="44"/>
      <c r="S496" s="44"/>
      <c r="T496" s="44"/>
      <c r="U496" s="44"/>
      <c r="V496" s="44"/>
      <c r="W496" s="44"/>
      <c r="X496" s="44"/>
      <c r="Y496" s="44"/>
    </row>
    <row r="497" spans="1:25" s="41" customFormat="1">
      <c r="A497" s="121" t="s">
        <v>95</v>
      </c>
      <c r="B497" s="122" t="s">
        <v>109</v>
      </c>
      <c r="C497" s="139" t="s">
        <v>76</v>
      </c>
      <c r="D497" s="116">
        <v>40</v>
      </c>
      <c r="E497" s="116">
        <v>28</v>
      </c>
      <c r="F497" s="124">
        <f t="shared" si="58"/>
        <v>1120</v>
      </c>
      <c r="G497" s="120" t="s">
        <v>48</v>
      </c>
      <c r="H497" s="119">
        <f>KoeffForMaterial</f>
        <v>1.3</v>
      </c>
      <c r="I497" s="123">
        <f t="shared" si="59"/>
        <v>30.85</v>
      </c>
      <c r="J497" s="124">
        <f t="shared" si="60"/>
        <v>1234</v>
      </c>
      <c r="K497" s="44"/>
      <c r="L497" s="44"/>
      <c r="M497" s="44"/>
      <c r="N497" s="44"/>
      <c r="O497" s="44"/>
      <c r="P497" s="44" t="s">
        <v>50</v>
      </c>
      <c r="Q497" s="44"/>
      <c r="R497" s="44"/>
      <c r="S497" s="44"/>
      <c r="T497" s="44"/>
      <c r="U497" s="44"/>
      <c r="V497" s="44"/>
      <c r="W497" s="44"/>
      <c r="X497" s="44"/>
      <c r="Y497" s="44"/>
    </row>
    <row r="498" spans="1:25" s="41" customFormat="1">
      <c r="A498" s="114" t="s">
        <v>104</v>
      </c>
      <c r="B498" s="115" t="s">
        <v>232</v>
      </c>
      <c r="C498" s="138" t="s">
        <v>211</v>
      </c>
      <c r="D498" s="116">
        <v>3</v>
      </c>
      <c r="E498" s="116">
        <v>600</v>
      </c>
      <c r="F498" s="117">
        <f t="shared" si="58"/>
        <v>1800</v>
      </c>
      <c r="G498" s="120" t="s">
        <v>48</v>
      </c>
      <c r="H498" s="119">
        <f>KoeffForPrice</f>
        <v>1.4554</v>
      </c>
      <c r="I498" s="118">
        <f t="shared" si="59"/>
        <v>740.03</v>
      </c>
      <c r="J498" s="117">
        <f t="shared" si="60"/>
        <v>2220.09</v>
      </c>
      <c r="K498" s="44"/>
      <c r="L498" s="44"/>
      <c r="M498" s="44"/>
      <c r="N498" s="44"/>
      <c r="O498" s="44"/>
      <c r="P498" s="44" t="s">
        <v>49</v>
      </c>
      <c r="Q498" s="44"/>
      <c r="R498" s="44"/>
      <c r="S498" s="44"/>
      <c r="T498" s="44"/>
      <c r="U498" s="44"/>
      <c r="V498" s="44"/>
      <c r="W498" s="44"/>
      <c r="X498" s="44"/>
      <c r="Y498" s="44"/>
    </row>
    <row r="499" spans="1:25" s="41" customFormat="1">
      <c r="A499" s="121" t="s">
        <v>105</v>
      </c>
      <c r="B499" s="122" t="s">
        <v>233</v>
      </c>
      <c r="C499" s="139" t="s">
        <v>211</v>
      </c>
      <c r="D499" s="116">
        <v>3</v>
      </c>
      <c r="E499" s="116">
        <v>1350</v>
      </c>
      <c r="F499" s="124">
        <f t="shared" si="58"/>
        <v>4050</v>
      </c>
      <c r="G499" s="120" t="s">
        <v>48</v>
      </c>
      <c r="H499" s="119">
        <f>KoeffForMaterial</f>
        <v>1.3</v>
      </c>
      <c r="I499" s="123">
        <f t="shared" si="59"/>
        <v>1487.29</v>
      </c>
      <c r="J499" s="124">
        <f t="shared" si="60"/>
        <v>4461.87</v>
      </c>
      <c r="K499" s="44"/>
      <c r="L499" s="44"/>
      <c r="M499" s="44"/>
      <c r="N499" s="44"/>
      <c r="O499" s="44"/>
      <c r="P499" s="44" t="s">
        <v>50</v>
      </c>
      <c r="Q499" s="44"/>
      <c r="R499" s="44"/>
      <c r="S499" s="44"/>
      <c r="T499" s="44"/>
      <c r="U499" s="44"/>
      <c r="V499" s="44"/>
      <c r="W499" s="44"/>
      <c r="X499" s="44"/>
      <c r="Y499" s="44"/>
    </row>
    <row r="500" spans="1:25" s="41" customFormat="1">
      <c r="A500" s="114" t="s">
        <v>114</v>
      </c>
      <c r="B500" s="115" t="s">
        <v>234</v>
      </c>
      <c r="C500" s="138" t="s">
        <v>80</v>
      </c>
      <c r="D500" s="116">
        <v>3</v>
      </c>
      <c r="E500" s="116">
        <v>200</v>
      </c>
      <c r="F500" s="117">
        <f t="shared" si="58"/>
        <v>600</v>
      </c>
      <c r="G500" s="120" t="s">
        <v>48</v>
      </c>
      <c r="H500" s="119">
        <f>KoeffForPrice</f>
        <v>1.4554</v>
      </c>
      <c r="I500" s="118">
        <f t="shared" si="59"/>
        <v>246.68</v>
      </c>
      <c r="J500" s="117">
        <f t="shared" si="60"/>
        <v>740.04</v>
      </c>
      <c r="K500" s="44"/>
      <c r="L500" s="44"/>
      <c r="M500" s="44"/>
      <c r="N500" s="44"/>
      <c r="O500" s="44"/>
      <c r="P500" s="44" t="s">
        <v>49</v>
      </c>
      <c r="Q500" s="44"/>
      <c r="R500" s="44"/>
      <c r="S500" s="44"/>
      <c r="T500" s="44"/>
      <c r="U500" s="44"/>
      <c r="V500" s="44"/>
      <c r="W500" s="44"/>
      <c r="X500" s="44"/>
      <c r="Y500" s="44"/>
    </row>
    <row r="501" spans="1:25" s="41" customFormat="1">
      <c r="A501" s="121" t="s">
        <v>115</v>
      </c>
      <c r="B501" s="122" t="s">
        <v>235</v>
      </c>
      <c r="C501" s="139" t="s">
        <v>80</v>
      </c>
      <c r="D501" s="116">
        <v>3</v>
      </c>
      <c r="E501" s="116">
        <v>400</v>
      </c>
      <c r="F501" s="124">
        <f t="shared" si="58"/>
        <v>1200</v>
      </c>
      <c r="G501" s="120" t="s">
        <v>48</v>
      </c>
      <c r="H501" s="119">
        <f>KoeffForMaterial</f>
        <v>1.3</v>
      </c>
      <c r="I501" s="123">
        <f t="shared" si="59"/>
        <v>440.68</v>
      </c>
      <c r="J501" s="124">
        <f t="shared" si="60"/>
        <v>1322.04</v>
      </c>
      <c r="K501" s="44"/>
      <c r="L501" s="44"/>
      <c r="M501" s="44"/>
      <c r="N501" s="44"/>
      <c r="O501" s="44"/>
      <c r="P501" s="44" t="s">
        <v>50</v>
      </c>
      <c r="Q501" s="44"/>
      <c r="R501" s="44"/>
      <c r="S501" s="44"/>
      <c r="T501" s="44"/>
      <c r="U501" s="44"/>
      <c r="V501" s="44"/>
      <c r="W501" s="44"/>
      <c r="X501" s="44"/>
      <c r="Y501" s="44"/>
    </row>
    <row r="502" spans="1:25" s="41" customFormat="1">
      <c r="A502" s="114" t="s">
        <v>118</v>
      </c>
      <c r="B502" s="115" t="s">
        <v>236</v>
      </c>
      <c r="C502" s="138" t="s">
        <v>211</v>
      </c>
      <c r="D502" s="116">
        <v>3</v>
      </c>
      <c r="E502" s="116">
        <v>600</v>
      </c>
      <c r="F502" s="117">
        <f t="shared" si="58"/>
        <v>1800</v>
      </c>
      <c r="G502" s="120" t="s">
        <v>48</v>
      </c>
      <c r="H502" s="119">
        <f>KoeffForPrice</f>
        <v>1.4554</v>
      </c>
      <c r="I502" s="118">
        <f t="shared" si="59"/>
        <v>740.03</v>
      </c>
      <c r="J502" s="117">
        <f t="shared" si="60"/>
        <v>2220.09</v>
      </c>
      <c r="K502" s="44"/>
      <c r="L502" s="44"/>
      <c r="M502" s="44"/>
      <c r="N502" s="44"/>
      <c r="O502" s="44"/>
      <c r="P502" s="44" t="s">
        <v>49</v>
      </c>
      <c r="Q502" s="44"/>
      <c r="R502" s="44"/>
      <c r="S502" s="44"/>
      <c r="T502" s="44"/>
      <c r="U502" s="44"/>
      <c r="V502" s="44"/>
      <c r="W502" s="44"/>
      <c r="X502" s="44"/>
      <c r="Y502" s="44"/>
    </row>
    <row r="503" spans="1:25" s="41" customFormat="1">
      <c r="A503" s="121" t="s">
        <v>119</v>
      </c>
      <c r="B503" s="122" t="s">
        <v>237</v>
      </c>
      <c r="C503" s="139" t="s">
        <v>211</v>
      </c>
      <c r="D503" s="116">
        <v>3</v>
      </c>
      <c r="E503" s="116">
        <v>550</v>
      </c>
      <c r="F503" s="124">
        <f t="shared" si="58"/>
        <v>1650</v>
      </c>
      <c r="G503" s="120" t="s">
        <v>48</v>
      </c>
      <c r="H503" s="119">
        <f>KoeffForMaterial</f>
        <v>1.3</v>
      </c>
      <c r="I503" s="123">
        <f t="shared" si="59"/>
        <v>605.92999999999995</v>
      </c>
      <c r="J503" s="124">
        <f t="shared" si="60"/>
        <v>1817.79</v>
      </c>
      <c r="K503" s="44"/>
      <c r="L503" s="44"/>
      <c r="M503" s="44"/>
      <c r="N503" s="44"/>
      <c r="O503" s="44"/>
      <c r="P503" s="44" t="s">
        <v>50</v>
      </c>
      <c r="Q503" s="44"/>
      <c r="R503" s="44"/>
      <c r="S503" s="44"/>
      <c r="T503" s="44"/>
      <c r="U503" s="44"/>
      <c r="V503" s="44"/>
      <c r="W503" s="44"/>
      <c r="X503" s="44"/>
      <c r="Y503" s="44"/>
    </row>
    <row r="504" spans="1:25" s="41" customFormat="1">
      <c r="A504" s="114" t="s">
        <v>122</v>
      </c>
      <c r="B504" s="115" t="s">
        <v>238</v>
      </c>
      <c r="C504" s="138" t="s">
        <v>211</v>
      </c>
      <c r="D504" s="116">
        <v>3</v>
      </c>
      <c r="E504" s="116">
        <v>400</v>
      </c>
      <c r="F504" s="117">
        <f t="shared" si="58"/>
        <v>1200</v>
      </c>
      <c r="G504" s="120" t="s">
        <v>48</v>
      </c>
      <c r="H504" s="119">
        <f>KoeffForPrice</f>
        <v>1.4554</v>
      </c>
      <c r="I504" s="118">
        <f t="shared" si="59"/>
        <v>493.36</v>
      </c>
      <c r="J504" s="117">
        <f t="shared" si="60"/>
        <v>1480.08</v>
      </c>
      <c r="K504" s="44"/>
      <c r="L504" s="44"/>
      <c r="M504" s="44"/>
      <c r="N504" s="44"/>
      <c r="O504" s="44"/>
      <c r="P504" s="44" t="s">
        <v>49</v>
      </c>
      <c r="Q504" s="44"/>
      <c r="R504" s="44"/>
      <c r="S504" s="44"/>
      <c r="T504" s="44"/>
      <c r="U504" s="44"/>
      <c r="V504" s="44"/>
      <c r="W504" s="44"/>
      <c r="X504" s="44"/>
      <c r="Y504" s="44"/>
    </row>
    <row r="505" spans="1:25" s="41" customFormat="1">
      <c r="A505" s="121" t="s">
        <v>123</v>
      </c>
      <c r="B505" s="122" t="s">
        <v>240</v>
      </c>
      <c r="C505" s="139" t="s">
        <v>211</v>
      </c>
      <c r="D505" s="116">
        <v>3</v>
      </c>
      <c r="E505" s="116">
        <v>2200</v>
      </c>
      <c r="F505" s="124">
        <f t="shared" si="58"/>
        <v>6600</v>
      </c>
      <c r="G505" s="120" t="s">
        <v>48</v>
      </c>
      <c r="H505" s="119">
        <f>KoeffForMaterial</f>
        <v>1.3</v>
      </c>
      <c r="I505" s="123">
        <f t="shared" si="59"/>
        <v>2423.73</v>
      </c>
      <c r="J505" s="124">
        <f t="shared" si="60"/>
        <v>7271.19</v>
      </c>
      <c r="K505" s="44"/>
      <c r="L505" s="44"/>
      <c r="M505" s="44"/>
      <c r="N505" s="44"/>
      <c r="O505" s="44"/>
      <c r="P505" s="44" t="s">
        <v>50</v>
      </c>
      <c r="Q505" s="44"/>
      <c r="R505" s="44"/>
      <c r="S505" s="44"/>
      <c r="T505" s="44"/>
      <c r="U505" s="44"/>
      <c r="V505" s="44"/>
      <c r="W505" s="44"/>
      <c r="X505" s="44"/>
      <c r="Y505" s="44"/>
    </row>
    <row r="506" spans="1:25" s="41" customFormat="1">
      <c r="A506" s="114" t="s">
        <v>132</v>
      </c>
      <c r="B506" s="115" t="s">
        <v>239</v>
      </c>
      <c r="C506" s="138" t="s">
        <v>211</v>
      </c>
      <c r="D506" s="116">
        <v>3</v>
      </c>
      <c r="E506" s="116">
        <v>600</v>
      </c>
      <c r="F506" s="117">
        <f t="shared" si="58"/>
        <v>1800</v>
      </c>
      <c r="G506" s="120" t="s">
        <v>48</v>
      </c>
      <c r="H506" s="119">
        <f>KoeffForPrice</f>
        <v>1.4554</v>
      </c>
      <c r="I506" s="118">
        <f t="shared" si="59"/>
        <v>740.03</v>
      </c>
      <c r="J506" s="117">
        <f t="shared" si="60"/>
        <v>2220.09</v>
      </c>
      <c r="K506" s="44"/>
      <c r="L506" s="44"/>
      <c r="M506" s="44"/>
      <c r="N506" s="44"/>
      <c r="O506" s="44"/>
      <c r="P506" s="44" t="s">
        <v>49</v>
      </c>
      <c r="Q506" s="44"/>
      <c r="R506" s="44"/>
      <c r="S506" s="44"/>
      <c r="T506" s="44"/>
      <c r="U506" s="44"/>
      <c r="V506" s="44"/>
      <c r="W506" s="44"/>
      <c r="X506" s="44"/>
      <c r="Y506" s="44"/>
    </row>
    <row r="507" spans="1:25" s="41" customFormat="1">
      <c r="A507" s="121" t="s">
        <v>133</v>
      </c>
      <c r="B507" s="122" t="s">
        <v>531</v>
      </c>
      <c r="C507" s="139" t="s">
        <v>211</v>
      </c>
      <c r="D507" s="116">
        <v>3</v>
      </c>
      <c r="E507" s="116">
        <v>2500</v>
      </c>
      <c r="F507" s="124">
        <f t="shared" si="58"/>
        <v>7500</v>
      </c>
      <c r="G507" s="120" t="s">
        <v>48</v>
      </c>
      <c r="H507" s="119">
        <f>KoeffForMaterial</f>
        <v>1.3</v>
      </c>
      <c r="I507" s="123">
        <f t="shared" si="59"/>
        <v>2754.24</v>
      </c>
      <c r="J507" s="124">
        <f t="shared" si="60"/>
        <v>8262.7199999999993</v>
      </c>
      <c r="K507" s="44"/>
      <c r="L507" s="44"/>
      <c r="M507" s="44"/>
      <c r="N507" s="44"/>
      <c r="O507" s="44"/>
      <c r="P507" s="44" t="s">
        <v>50</v>
      </c>
      <c r="Q507" s="44"/>
      <c r="R507" s="44"/>
      <c r="S507" s="44"/>
      <c r="T507" s="44"/>
      <c r="U507" s="44"/>
      <c r="V507" s="44"/>
      <c r="W507" s="44"/>
      <c r="X507" s="44"/>
      <c r="Y507" s="44"/>
    </row>
    <row r="508" spans="1:25" s="41" customFormat="1">
      <c r="A508" s="114" t="s">
        <v>136</v>
      </c>
      <c r="B508" s="115" t="s">
        <v>249</v>
      </c>
      <c r="C508" s="138" t="s">
        <v>248</v>
      </c>
      <c r="D508" s="116">
        <v>3</v>
      </c>
      <c r="E508" s="116">
        <v>2500</v>
      </c>
      <c r="F508" s="117">
        <f t="shared" si="58"/>
        <v>7500</v>
      </c>
      <c r="G508" s="120" t="s">
        <v>48</v>
      </c>
      <c r="H508" s="119">
        <f>KoeffForPrice</f>
        <v>1.4554</v>
      </c>
      <c r="I508" s="118">
        <f t="shared" si="59"/>
        <v>3083.47</v>
      </c>
      <c r="J508" s="117">
        <f t="shared" si="60"/>
        <v>9250.41</v>
      </c>
      <c r="K508" s="44"/>
      <c r="L508" s="44"/>
      <c r="M508" s="44"/>
      <c r="N508" s="44"/>
      <c r="O508" s="44"/>
      <c r="P508" s="44" t="s">
        <v>49</v>
      </c>
      <c r="Q508" s="44"/>
      <c r="R508" s="44"/>
      <c r="S508" s="44"/>
      <c r="T508" s="44"/>
      <c r="U508" s="44"/>
      <c r="V508" s="44"/>
      <c r="W508" s="44"/>
      <c r="X508" s="44"/>
      <c r="Y508" s="44"/>
    </row>
    <row r="509" spans="1:25" s="41" customFormat="1">
      <c r="A509" s="121" t="s">
        <v>137</v>
      </c>
      <c r="B509" s="122" t="s">
        <v>256</v>
      </c>
      <c r="C509" s="139" t="s">
        <v>211</v>
      </c>
      <c r="D509" s="116">
        <v>3</v>
      </c>
      <c r="E509" s="116">
        <v>5481</v>
      </c>
      <c r="F509" s="124">
        <f t="shared" si="58"/>
        <v>16443</v>
      </c>
      <c r="G509" s="120" t="s">
        <v>48</v>
      </c>
      <c r="H509" s="119">
        <f>KoeffForMaterial</f>
        <v>1.3</v>
      </c>
      <c r="I509" s="123">
        <f t="shared" si="59"/>
        <v>6038.39</v>
      </c>
      <c r="J509" s="124">
        <f t="shared" si="60"/>
        <v>18115.169999999998</v>
      </c>
      <c r="K509" s="44"/>
      <c r="L509" s="44"/>
      <c r="M509" s="44"/>
      <c r="N509" s="44"/>
      <c r="O509" s="44"/>
      <c r="P509" s="44" t="s">
        <v>50</v>
      </c>
      <c r="Q509" s="44"/>
      <c r="R509" s="44"/>
      <c r="S509" s="44"/>
      <c r="T509" s="44"/>
      <c r="U509" s="44"/>
      <c r="V509" s="44"/>
      <c r="W509" s="44"/>
      <c r="X509" s="44"/>
      <c r="Y509" s="44"/>
    </row>
    <row r="510" spans="1:25" s="41" customFormat="1">
      <c r="A510" s="121" t="s">
        <v>138</v>
      </c>
      <c r="B510" s="122" t="s">
        <v>257</v>
      </c>
      <c r="C510" s="139" t="s">
        <v>211</v>
      </c>
      <c r="D510" s="116">
        <v>3</v>
      </c>
      <c r="E510" s="116">
        <v>2850</v>
      </c>
      <c r="F510" s="124">
        <f t="shared" si="58"/>
        <v>8550</v>
      </c>
      <c r="G510" s="120" t="s">
        <v>48</v>
      </c>
      <c r="H510" s="119">
        <f>KoeffForMaterial</f>
        <v>1.3</v>
      </c>
      <c r="I510" s="123">
        <f t="shared" si="59"/>
        <v>3139.83</v>
      </c>
      <c r="J510" s="124">
        <f t="shared" si="60"/>
        <v>9419.49</v>
      </c>
      <c r="K510" s="44"/>
      <c r="L510" s="44"/>
      <c r="M510" s="44"/>
      <c r="N510" s="44"/>
      <c r="O510" s="44"/>
      <c r="P510" s="44" t="s">
        <v>50</v>
      </c>
      <c r="Q510" s="44"/>
      <c r="R510" s="44"/>
      <c r="S510" s="44"/>
      <c r="T510" s="44"/>
      <c r="U510" s="44"/>
      <c r="V510" s="44"/>
      <c r="W510" s="44"/>
      <c r="X510" s="44"/>
      <c r="Y510" s="44"/>
    </row>
    <row r="511" spans="1:25" s="41" customFormat="1">
      <c r="A511" s="114" t="s">
        <v>142</v>
      </c>
      <c r="B511" s="115" t="s">
        <v>241</v>
      </c>
      <c r="C511" s="138" t="s">
        <v>87</v>
      </c>
      <c r="D511" s="116">
        <v>1</v>
      </c>
      <c r="E511" s="116">
        <v>3000</v>
      </c>
      <c r="F511" s="117">
        <f t="shared" si="58"/>
        <v>3000</v>
      </c>
      <c r="G511" s="120" t="s">
        <v>48</v>
      </c>
      <c r="H511" s="119">
        <f>KoeffForPrice</f>
        <v>1.4554</v>
      </c>
      <c r="I511" s="118">
        <f t="shared" si="59"/>
        <v>3700.17</v>
      </c>
      <c r="J511" s="117">
        <f t="shared" si="60"/>
        <v>3700.17</v>
      </c>
      <c r="K511" s="44"/>
      <c r="L511" s="44"/>
      <c r="M511" s="44"/>
      <c r="N511" s="44"/>
      <c r="O511" s="44"/>
      <c r="P511" s="44" t="s">
        <v>49</v>
      </c>
      <c r="Q511" s="44"/>
      <c r="R511" s="44"/>
      <c r="S511" s="44"/>
      <c r="T511" s="44"/>
      <c r="U511" s="44"/>
      <c r="V511" s="44"/>
      <c r="W511" s="44"/>
      <c r="X511" s="44"/>
      <c r="Y511" s="44"/>
    </row>
    <row r="512" spans="1:25" s="41" customFormat="1" hidden="1">
      <c r="A512" s="72"/>
      <c r="B512" s="136"/>
      <c r="C512" s="74"/>
      <c r="D512" s="74"/>
      <c r="E512" s="73"/>
      <c r="F512" s="65"/>
      <c r="G512" s="63"/>
      <c r="H512" s="47"/>
      <c r="I512" s="47"/>
      <c r="J512" s="65"/>
      <c r="K512" s="44"/>
      <c r="L512" s="44"/>
      <c r="M512" s="44"/>
      <c r="N512" s="44"/>
      <c r="O512" s="44"/>
      <c r="P512" s="44" t="s">
        <v>43</v>
      </c>
      <c r="Q512" s="44"/>
      <c r="R512" s="44"/>
      <c r="S512" s="44"/>
      <c r="T512" s="44"/>
      <c r="U512" s="44"/>
      <c r="V512" s="44"/>
      <c r="W512" s="44"/>
      <c r="X512" s="44"/>
      <c r="Y512" s="44"/>
    </row>
    <row r="513" spans="1:25" s="41" customFormat="1">
      <c r="A513" s="75" t="s">
        <v>45</v>
      </c>
      <c r="B513" s="137"/>
      <c r="C513" s="77"/>
      <c r="D513" s="77"/>
      <c r="E513" s="76"/>
      <c r="F513" s="78">
        <f>SUM(F486:F512)</f>
        <v>77656.5</v>
      </c>
      <c r="G513" s="79"/>
      <c r="H513" s="75" t="s">
        <v>45</v>
      </c>
      <c r="I513" s="76"/>
      <c r="J513" s="78">
        <f>SUM(J486:J512)</f>
        <v>88633.38</v>
      </c>
      <c r="K513" s="44"/>
      <c r="L513" s="44"/>
      <c r="M513" s="44"/>
      <c r="N513" s="44"/>
      <c r="O513" s="44"/>
      <c r="P513" s="44" t="s">
        <v>44</v>
      </c>
      <c r="Q513" s="44"/>
      <c r="R513" s="44"/>
      <c r="S513" s="44"/>
      <c r="T513" s="44"/>
      <c r="U513" s="44"/>
      <c r="V513" s="44"/>
      <c r="W513" s="44"/>
      <c r="X513" s="44"/>
      <c r="Y513" s="44"/>
    </row>
    <row r="514" spans="1:25" s="41" customFormat="1">
      <c r="A514" s="80" t="s">
        <v>30</v>
      </c>
      <c r="B514" s="133"/>
      <c r="C514" s="82"/>
      <c r="D514" s="82"/>
      <c r="E514" s="81"/>
      <c r="F514" s="83">
        <f>SUMIF(P486:P512,"pr",F486:F512)</f>
        <v>23380</v>
      </c>
      <c r="G514" s="84"/>
      <c r="H514" s="80" t="s">
        <v>30</v>
      </c>
      <c r="I514" s="81"/>
      <c r="J514" s="85">
        <f>SUMIF(P486:P512,"pr",J486:J512)</f>
        <v>28836.339999999997</v>
      </c>
      <c r="K514" s="44"/>
      <c r="L514" s="44"/>
      <c r="M514" s="44"/>
      <c r="N514" s="44"/>
      <c r="O514" s="44"/>
      <c r="P514" s="44" t="s">
        <v>46</v>
      </c>
      <c r="Q514" s="44"/>
      <c r="R514" s="44"/>
      <c r="S514" s="44"/>
      <c r="T514" s="44"/>
      <c r="U514" s="44"/>
      <c r="V514" s="44"/>
      <c r="W514" s="44"/>
      <c r="X514" s="44"/>
      <c r="Y514" s="44"/>
    </row>
    <row r="515" spans="1:25" s="41" customFormat="1">
      <c r="A515" s="80" t="s">
        <v>32</v>
      </c>
      <c r="B515" s="133"/>
      <c r="C515" s="82"/>
      <c r="D515" s="82"/>
      <c r="E515" s="81"/>
      <c r="F515" s="83">
        <f>SUMIF(P486:P512,"mat",F486:F512)+SUMIF(P486:P512,"meh",F486:F512)</f>
        <v>54276.5</v>
      </c>
      <c r="G515" s="84"/>
      <c r="H515" s="80" t="s">
        <v>32</v>
      </c>
      <c r="I515" s="81"/>
      <c r="J515" s="85">
        <f>SUMIF(P486:P512,"mat",J486:J512)+SUMIF(P486:P512,"meh",J486:J512)</f>
        <v>59797.039999999994</v>
      </c>
      <c r="K515" s="44"/>
      <c r="L515" s="44"/>
      <c r="M515" s="44"/>
      <c r="N515" s="44"/>
      <c r="O515" s="44"/>
      <c r="P515" s="44" t="s">
        <v>47</v>
      </c>
      <c r="Q515" s="44"/>
      <c r="R515" s="44"/>
      <c r="S515" s="44"/>
      <c r="T515" s="44"/>
      <c r="U515" s="44"/>
      <c r="V515" s="44"/>
      <c r="W515" s="44"/>
      <c r="X515" s="44"/>
      <c r="Y515" s="44"/>
    </row>
    <row r="516" spans="1:25" s="41" customFormat="1">
      <c r="A516" s="47"/>
      <c r="B516" s="134"/>
      <c r="C516" s="64"/>
      <c r="D516" s="64"/>
      <c r="E516" s="47"/>
      <c r="F516" s="47"/>
      <c r="G516" s="63"/>
      <c r="H516" s="47"/>
      <c r="I516" s="47"/>
      <c r="J516" s="65"/>
      <c r="K516" s="44"/>
      <c r="L516" s="44"/>
      <c r="M516" s="44"/>
      <c r="N516" s="44"/>
      <c r="O516" s="44"/>
      <c r="P516" s="44" t="s">
        <v>26</v>
      </c>
      <c r="Q516" s="44"/>
      <c r="R516" s="44"/>
      <c r="S516" s="44"/>
      <c r="T516" s="44"/>
      <c r="U516" s="44"/>
      <c r="V516" s="44"/>
      <c r="W516" s="44"/>
      <c r="X516" s="44"/>
      <c r="Y516" s="44"/>
    </row>
    <row r="517" spans="1:25" s="41" customFormat="1">
      <c r="A517" s="66">
        <v>10</v>
      </c>
      <c r="B517" s="135" t="s">
        <v>532</v>
      </c>
      <c r="C517" s="68"/>
      <c r="D517" s="68"/>
      <c r="E517" s="69"/>
      <c r="F517" s="70"/>
      <c r="G517" s="71"/>
      <c r="H517" s="69"/>
      <c r="I517" s="69"/>
      <c r="J517" s="70"/>
      <c r="K517" s="44"/>
      <c r="L517" s="44"/>
      <c r="M517" s="44"/>
      <c r="N517" s="44"/>
      <c r="O517" s="44"/>
      <c r="P517" s="44" t="s">
        <v>41</v>
      </c>
      <c r="Q517" s="44"/>
      <c r="R517" s="44"/>
      <c r="S517" s="44"/>
      <c r="T517" s="44"/>
      <c r="U517" s="44"/>
      <c r="V517" s="44"/>
      <c r="W517" s="44"/>
      <c r="X517" s="44"/>
      <c r="Y517" s="44"/>
    </row>
    <row r="518" spans="1:25" s="41" customFormat="1" hidden="1">
      <c r="A518" s="72"/>
      <c r="B518" s="136"/>
      <c r="C518" s="74"/>
      <c r="D518" s="74"/>
      <c r="E518" s="73"/>
      <c r="F518" s="65"/>
      <c r="G518" s="63"/>
      <c r="H518" s="47"/>
      <c r="I518" s="47"/>
      <c r="J518" s="65"/>
      <c r="K518" s="44"/>
      <c r="L518" s="44"/>
      <c r="M518" s="44"/>
      <c r="N518" s="44"/>
      <c r="O518" s="44"/>
      <c r="P518" s="44" t="s">
        <v>42</v>
      </c>
      <c r="Q518" s="44"/>
      <c r="R518" s="44"/>
      <c r="S518" s="44"/>
      <c r="T518" s="44"/>
      <c r="U518" s="44"/>
      <c r="V518" s="44"/>
      <c r="W518" s="44"/>
      <c r="X518" s="44"/>
      <c r="Y518" s="44"/>
    </row>
    <row r="519" spans="1:25" s="41" customFormat="1">
      <c r="A519" s="114" t="s">
        <v>51</v>
      </c>
      <c r="B519" s="115" t="s">
        <v>246</v>
      </c>
      <c r="C519" s="138" t="s">
        <v>76</v>
      </c>
      <c r="D519" s="116">
        <v>30</v>
      </c>
      <c r="E519" s="116">
        <v>7.5</v>
      </c>
      <c r="F519" s="117">
        <f t="shared" ref="F519:F524" si="61">ROUND(E519*ROUND(D519,2),2)</f>
        <v>225</v>
      </c>
      <c r="G519" s="120" t="s">
        <v>48</v>
      </c>
      <c r="H519" s="119">
        <f>KoeffForPrice</f>
        <v>1.4554</v>
      </c>
      <c r="I519" s="118">
        <f t="shared" ref="I519:I524" si="62">ROUND(E519*H519/1.18,2)</f>
        <v>9.25</v>
      </c>
      <c r="J519" s="117">
        <f t="shared" ref="J519:J524" si="63">ROUND(I519*ROUND(D519,2),2)</f>
        <v>277.5</v>
      </c>
      <c r="K519" s="44"/>
      <c r="L519" s="44"/>
      <c r="M519" s="44"/>
      <c r="N519" s="44"/>
      <c r="O519" s="44"/>
      <c r="P519" s="44" t="s">
        <v>49</v>
      </c>
      <c r="Q519" s="44"/>
      <c r="R519" s="44"/>
      <c r="S519" s="44"/>
      <c r="T519" s="44"/>
      <c r="U519" s="44"/>
      <c r="V519" s="44"/>
      <c r="W519" s="44"/>
      <c r="X519" s="44"/>
      <c r="Y519" s="44"/>
    </row>
    <row r="520" spans="1:25" s="41" customFormat="1">
      <c r="A520" s="121" t="s">
        <v>52</v>
      </c>
      <c r="B520" s="122" t="s">
        <v>244</v>
      </c>
      <c r="C520" s="139" t="s">
        <v>76</v>
      </c>
      <c r="D520" s="116">
        <v>30</v>
      </c>
      <c r="E520" s="116">
        <v>5</v>
      </c>
      <c r="F520" s="124">
        <f t="shared" si="61"/>
        <v>150</v>
      </c>
      <c r="G520" s="120" t="s">
        <v>48</v>
      </c>
      <c r="H520" s="119">
        <f>KoeffForMaterial</f>
        <v>1.3</v>
      </c>
      <c r="I520" s="123">
        <f t="shared" si="62"/>
        <v>5.51</v>
      </c>
      <c r="J520" s="124">
        <f t="shared" si="63"/>
        <v>165.3</v>
      </c>
      <c r="K520" s="44"/>
      <c r="L520" s="44"/>
      <c r="M520" s="44"/>
      <c r="N520" s="44"/>
      <c r="O520" s="44"/>
      <c r="P520" s="44" t="s">
        <v>50</v>
      </c>
      <c r="Q520" s="44"/>
      <c r="R520" s="44"/>
      <c r="S520" s="44"/>
      <c r="T520" s="44"/>
      <c r="U520" s="44"/>
      <c r="V520" s="44"/>
      <c r="W520" s="44"/>
      <c r="X520" s="44"/>
      <c r="Y520" s="44"/>
    </row>
    <row r="521" spans="1:25" s="41" customFormat="1">
      <c r="A521" s="121" t="s">
        <v>53</v>
      </c>
      <c r="B521" s="122" t="s">
        <v>227</v>
      </c>
      <c r="C521" s="139" t="s">
        <v>228</v>
      </c>
      <c r="D521" s="116">
        <v>1</v>
      </c>
      <c r="E521" s="116">
        <v>115</v>
      </c>
      <c r="F521" s="124">
        <f t="shared" si="61"/>
        <v>115</v>
      </c>
      <c r="G521" s="120" t="s">
        <v>48</v>
      </c>
      <c r="H521" s="119">
        <f>KoeffForMaterial</f>
        <v>1.3</v>
      </c>
      <c r="I521" s="123">
        <f t="shared" si="62"/>
        <v>126.69</v>
      </c>
      <c r="J521" s="124">
        <f t="shared" si="63"/>
        <v>126.69</v>
      </c>
      <c r="K521" s="44"/>
      <c r="L521" s="44"/>
      <c r="M521" s="44"/>
      <c r="N521" s="44"/>
      <c r="O521" s="44"/>
      <c r="P521" s="44" t="s">
        <v>50</v>
      </c>
      <c r="Q521" s="44"/>
      <c r="R521" s="44"/>
      <c r="S521" s="44"/>
      <c r="T521" s="44"/>
      <c r="U521" s="44"/>
      <c r="V521" s="44"/>
      <c r="W521" s="44"/>
      <c r="X521" s="44"/>
      <c r="Y521" s="44"/>
    </row>
    <row r="522" spans="1:25" s="41" customFormat="1">
      <c r="A522" s="121" t="s">
        <v>54</v>
      </c>
      <c r="B522" s="122" t="s">
        <v>229</v>
      </c>
      <c r="C522" s="139" t="s">
        <v>211</v>
      </c>
      <c r="D522" s="116">
        <v>40</v>
      </c>
      <c r="E522" s="116">
        <v>0.35</v>
      </c>
      <c r="F522" s="124">
        <f t="shared" si="61"/>
        <v>14</v>
      </c>
      <c r="G522" s="120" t="s">
        <v>48</v>
      </c>
      <c r="H522" s="119">
        <f>KoeffForMaterial</f>
        <v>1.3</v>
      </c>
      <c r="I522" s="123">
        <f t="shared" si="62"/>
        <v>0.39</v>
      </c>
      <c r="J522" s="124">
        <f t="shared" si="63"/>
        <v>15.6</v>
      </c>
      <c r="K522" s="44"/>
      <c r="L522" s="44"/>
      <c r="M522" s="44"/>
      <c r="N522" s="44"/>
      <c r="O522" s="44"/>
      <c r="P522" s="44" t="s">
        <v>50</v>
      </c>
      <c r="Q522" s="44"/>
      <c r="R522" s="44"/>
      <c r="S522" s="44"/>
      <c r="T522" s="44"/>
      <c r="U522" s="44"/>
      <c r="V522" s="44"/>
      <c r="W522" s="44"/>
      <c r="X522" s="44"/>
      <c r="Y522" s="44"/>
    </row>
    <row r="523" spans="1:25" s="41" customFormat="1">
      <c r="A523" s="114" t="s">
        <v>55</v>
      </c>
      <c r="B523" s="115" t="s">
        <v>247</v>
      </c>
      <c r="C523" s="138" t="s">
        <v>99</v>
      </c>
      <c r="D523" s="116">
        <v>80</v>
      </c>
      <c r="E523" s="116">
        <v>10</v>
      </c>
      <c r="F523" s="117">
        <f t="shared" si="61"/>
        <v>800</v>
      </c>
      <c r="G523" s="120" t="s">
        <v>48</v>
      </c>
      <c r="H523" s="119">
        <f>KoeffForPrice</f>
        <v>1.4554</v>
      </c>
      <c r="I523" s="118">
        <f t="shared" si="62"/>
        <v>12.33</v>
      </c>
      <c r="J523" s="117">
        <f t="shared" si="63"/>
        <v>986.4</v>
      </c>
      <c r="K523" s="44"/>
      <c r="L523" s="44"/>
      <c r="M523" s="44"/>
      <c r="N523" s="44"/>
      <c r="O523" s="44"/>
      <c r="P523" s="44" t="s">
        <v>49</v>
      </c>
      <c r="Q523" s="44"/>
      <c r="R523" s="44"/>
      <c r="S523" s="44"/>
      <c r="T523" s="44"/>
      <c r="U523" s="44"/>
      <c r="V523" s="44"/>
      <c r="W523" s="44"/>
      <c r="X523" s="44"/>
      <c r="Y523" s="44"/>
    </row>
    <row r="524" spans="1:25" s="41" customFormat="1">
      <c r="A524" s="121" t="s">
        <v>56</v>
      </c>
      <c r="B524" s="122" t="s">
        <v>245</v>
      </c>
      <c r="C524" s="139" t="s">
        <v>99</v>
      </c>
      <c r="D524" s="116">
        <v>80</v>
      </c>
      <c r="E524" s="116">
        <v>44</v>
      </c>
      <c r="F524" s="124">
        <f t="shared" si="61"/>
        <v>3520</v>
      </c>
      <c r="G524" s="120" t="s">
        <v>48</v>
      </c>
      <c r="H524" s="119">
        <f>KoeffForMaterial</f>
        <v>1.3</v>
      </c>
      <c r="I524" s="123">
        <f t="shared" si="62"/>
        <v>48.47</v>
      </c>
      <c r="J524" s="124">
        <f t="shared" si="63"/>
        <v>3877.6</v>
      </c>
      <c r="K524" s="44"/>
      <c r="L524" s="44"/>
      <c r="M524" s="44"/>
      <c r="N524" s="44"/>
      <c r="O524" s="44"/>
      <c r="P524" s="44" t="s">
        <v>50</v>
      </c>
      <c r="Q524" s="44"/>
      <c r="R524" s="44"/>
      <c r="S524" s="44"/>
      <c r="T524" s="44"/>
      <c r="U524" s="44"/>
      <c r="V524" s="44"/>
      <c r="W524" s="44"/>
      <c r="X524" s="44"/>
      <c r="Y524" s="44"/>
    </row>
    <row r="525" spans="1:25" s="41" customFormat="1" hidden="1">
      <c r="A525" s="72"/>
      <c r="B525" s="136"/>
      <c r="C525" s="74"/>
      <c r="D525" s="74"/>
      <c r="E525" s="73"/>
      <c r="F525" s="65"/>
      <c r="G525" s="63"/>
      <c r="H525" s="47"/>
      <c r="I525" s="47"/>
      <c r="J525" s="65"/>
      <c r="K525" s="44"/>
      <c r="L525" s="44"/>
      <c r="M525" s="44"/>
      <c r="N525" s="44"/>
      <c r="O525" s="44"/>
      <c r="P525" s="44" t="s">
        <v>43</v>
      </c>
      <c r="Q525" s="44"/>
      <c r="R525" s="44"/>
      <c r="S525" s="44"/>
      <c r="T525" s="44"/>
      <c r="U525" s="44"/>
      <c r="V525" s="44"/>
      <c r="W525" s="44"/>
      <c r="X525" s="44"/>
      <c r="Y525" s="44"/>
    </row>
    <row r="526" spans="1:25" s="41" customFormat="1">
      <c r="A526" s="75" t="s">
        <v>45</v>
      </c>
      <c r="B526" s="137"/>
      <c r="C526" s="77"/>
      <c r="D526" s="77"/>
      <c r="E526" s="76"/>
      <c r="F526" s="78">
        <f>SUM(F518:F525)</f>
        <v>4824</v>
      </c>
      <c r="G526" s="79"/>
      <c r="H526" s="75" t="s">
        <v>45</v>
      </c>
      <c r="I526" s="76"/>
      <c r="J526" s="78">
        <f>SUM(J518:J525)</f>
        <v>5449.09</v>
      </c>
      <c r="K526" s="44"/>
      <c r="L526" s="44"/>
      <c r="M526" s="44"/>
      <c r="N526" s="44"/>
      <c r="O526" s="44"/>
      <c r="P526" s="44" t="s">
        <v>44</v>
      </c>
      <c r="Q526" s="44"/>
      <c r="R526" s="44"/>
      <c r="S526" s="44"/>
      <c r="T526" s="44"/>
      <c r="U526" s="44"/>
      <c r="V526" s="44"/>
      <c r="W526" s="44"/>
      <c r="X526" s="44"/>
      <c r="Y526" s="44"/>
    </row>
    <row r="527" spans="1:25" s="41" customFormat="1">
      <c r="A527" s="80" t="s">
        <v>30</v>
      </c>
      <c r="B527" s="133"/>
      <c r="C527" s="82"/>
      <c r="D527" s="82"/>
      <c r="E527" s="81"/>
      <c r="F527" s="83">
        <f>SUMIF(P518:P525,"pr",F518:F525)</f>
        <v>1025</v>
      </c>
      <c r="G527" s="84"/>
      <c r="H527" s="80" t="s">
        <v>30</v>
      </c>
      <c r="I527" s="81"/>
      <c r="J527" s="85">
        <f>SUMIF(P518:P525,"pr",J518:J525)</f>
        <v>1263.9000000000001</v>
      </c>
      <c r="K527" s="44"/>
      <c r="L527" s="44"/>
      <c r="M527" s="44"/>
      <c r="N527" s="44"/>
      <c r="O527" s="44"/>
      <c r="P527" s="44" t="s">
        <v>46</v>
      </c>
      <c r="Q527" s="44"/>
      <c r="R527" s="44"/>
      <c r="S527" s="44"/>
      <c r="T527" s="44"/>
      <c r="U527" s="44"/>
      <c r="V527" s="44"/>
      <c r="W527" s="44"/>
      <c r="X527" s="44"/>
      <c r="Y527" s="44"/>
    </row>
    <row r="528" spans="1:25" s="41" customFormat="1">
      <c r="A528" s="80" t="s">
        <v>32</v>
      </c>
      <c r="B528" s="133"/>
      <c r="C528" s="82"/>
      <c r="D528" s="82"/>
      <c r="E528" s="81"/>
      <c r="F528" s="83">
        <f>SUMIF(P518:P525,"mat",F518:F525)+SUMIF(P518:P525,"meh",F518:F525)</f>
        <v>3799</v>
      </c>
      <c r="G528" s="84"/>
      <c r="H528" s="80" t="s">
        <v>32</v>
      </c>
      <c r="I528" s="81"/>
      <c r="J528" s="85">
        <f>SUMIF(P518:P525,"mat",J518:J525)+SUMIF(P518:P525,"meh",J518:J525)</f>
        <v>4185.1899999999996</v>
      </c>
      <c r="K528" s="44"/>
      <c r="L528" s="44"/>
      <c r="M528" s="44"/>
      <c r="N528" s="44"/>
      <c r="O528" s="44"/>
      <c r="P528" s="44" t="s">
        <v>47</v>
      </c>
      <c r="Q528" s="44"/>
      <c r="R528" s="44"/>
      <c r="S528" s="44"/>
      <c r="T528" s="44"/>
      <c r="U528" s="44"/>
      <c r="V528" s="44"/>
      <c r="W528" s="44"/>
      <c r="X528" s="44"/>
      <c r="Y528" s="44"/>
    </row>
    <row r="529" spans="1:25" s="41" customFormat="1">
      <c r="A529" s="47"/>
      <c r="B529" s="134"/>
      <c r="C529" s="64"/>
      <c r="D529" s="64"/>
      <c r="E529" s="47"/>
      <c r="F529" s="47"/>
      <c r="G529" s="63"/>
      <c r="H529" s="47"/>
      <c r="I529" s="47"/>
      <c r="J529" s="65"/>
      <c r="K529" s="44"/>
      <c r="L529" s="44"/>
      <c r="M529" s="44"/>
      <c r="N529" s="44"/>
      <c r="O529" s="44"/>
      <c r="P529" s="44" t="s">
        <v>26</v>
      </c>
      <c r="Q529" s="44"/>
      <c r="R529" s="44"/>
      <c r="S529" s="44"/>
      <c r="T529" s="44"/>
      <c r="U529" s="44"/>
      <c r="V529" s="44"/>
      <c r="W529" s="44"/>
      <c r="X529" s="44"/>
      <c r="Y529" s="44"/>
    </row>
    <row r="530" spans="1:25" s="41" customFormat="1">
      <c r="A530" s="66">
        <v>11</v>
      </c>
      <c r="B530" s="135" t="s">
        <v>250</v>
      </c>
      <c r="C530" s="68"/>
      <c r="D530" s="68"/>
      <c r="E530" s="69"/>
      <c r="F530" s="70"/>
      <c r="G530" s="71"/>
      <c r="H530" s="69"/>
      <c r="I530" s="69"/>
      <c r="J530" s="70"/>
      <c r="K530" s="44"/>
      <c r="L530" s="44"/>
      <c r="M530" s="44"/>
      <c r="N530" s="44"/>
      <c r="O530" s="44"/>
      <c r="P530" s="44" t="s">
        <v>41</v>
      </c>
      <c r="Q530" s="44"/>
      <c r="R530" s="44"/>
      <c r="S530" s="44"/>
      <c r="T530" s="44"/>
      <c r="U530" s="44"/>
      <c r="V530" s="44"/>
      <c r="W530" s="44"/>
      <c r="X530" s="44"/>
      <c r="Y530" s="44"/>
    </row>
    <row r="531" spans="1:25" s="41" customFormat="1" hidden="1">
      <c r="A531" s="72"/>
      <c r="B531" s="136"/>
      <c r="C531" s="74"/>
      <c r="D531" s="74"/>
      <c r="E531" s="73"/>
      <c r="F531" s="65"/>
      <c r="G531" s="63"/>
      <c r="H531" s="47"/>
      <c r="I531" s="47"/>
      <c r="J531" s="65"/>
      <c r="K531" s="44"/>
      <c r="L531" s="44"/>
      <c r="M531" s="44"/>
      <c r="N531" s="44"/>
      <c r="O531" s="44"/>
      <c r="P531" s="44" t="s">
        <v>42</v>
      </c>
      <c r="Q531" s="44"/>
      <c r="R531" s="44"/>
      <c r="S531" s="44"/>
      <c r="T531" s="44"/>
      <c r="U531" s="44"/>
      <c r="V531" s="44"/>
      <c r="W531" s="44"/>
      <c r="X531" s="44"/>
      <c r="Y531" s="44"/>
    </row>
    <row r="532" spans="1:25" s="41" customFormat="1">
      <c r="A532" s="114" t="s">
        <v>51</v>
      </c>
      <c r="B532" s="115" t="s">
        <v>440</v>
      </c>
      <c r="C532" s="138" t="s">
        <v>87</v>
      </c>
      <c r="D532" s="116">
        <v>1</v>
      </c>
      <c r="E532" s="116">
        <v>52000</v>
      </c>
      <c r="F532" s="117">
        <f>ROUND(E532*ROUND(D532,2),2)</f>
        <v>52000</v>
      </c>
      <c r="G532" s="120" t="s">
        <v>48</v>
      </c>
      <c r="H532" s="119">
        <f>KoeffForPrice</f>
        <v>1.4554</v>
      </c>
      <c r="I532" s="118">
        <f>ROUND(E532*H532/1.18,2)</f>
        <v>64136.27</v>
      </c>
      <c r="J532" s="117">
        <f>ROUND(I532*ROUND(D532,2),2)</f>
        <v>64136.27</v>
      </c>
      <c r="K532" s="44"/>
      <c r="L532" s="44"/>
      <c r="M532" s="44"/>
      <c r="N532" s="44"/>
      <c r="O532" s="44"/>
      <c r="P532" s="44" t="s">
        <v>49</v>
      </c>
      <c r="Q532" s="44"/>
      <c r="R532" s="44"/>
      <c r="S532" s="44"/>
      <c r="T532" s="44"/>
      <c r="U532" s="44"/>
      <c r="V532" s="44"/>
      <c r="W532" s="44"/>
      <c r="X532" s="44"/>
      <c r="Y532" s="44"/>
    </row>
    <row r="533" spans="1:25" s="41" customFormat="1">
      <c r="A533" s="114" t="s">
        <v>55</v>
      </c>
      <c r="B533" s="115" t="s">
        <v>252</v>
      </c>
      <c r="C533" s="138" t="s">
        <v>87</v>
      </c>
      <c r="D533" s="116">
        <v>1</v>
      </c>
      <c r="E533" s="116">
        <v>41000</v>
      </c>
      <c r="F533" s="117">
        <f>ROUND(E533*ROUND(D533,2),2)</f>
        <v>41000</v>
      </c>
      <c r="G533" s="120" t="s">
        <v>48</v>
      </c>
      <c r="H533" s="119">
        <f>KoeffForPrice</f>
        <v>1.4554</v>
      </c>
      <c r="I533" s="118">
        <f>ROUND(E533*H533/1.18,2)</f>
        <v>50568.98</v>
      </c>
      <c r="J533" s="117">
        <f>ROUND(I533*ROUND(D533,2),2)</f>
        <v>50568.98</v>
      </c>
      <c r="K533" s="44"/>
      <c r="L533" s="44"/>
      <c r="M533" s="44"/>
      <c r="N533" s="44"/>
      <c r="O533" s="44"/>
      <c r="P533" s="44" t="s">
        <v>49</v>
      </c>
      <c r="Q533" s="44"/>
      <c r="R533" s="44"/>
      <c r="S533" s="44"/>
      <c r="T533" s="44"/>
      <c r="U533" s="44"/>
      <c r="V533" s="44"/>
      <c r="W533" s="44"/>
      <c r="X533" s="44"/>
      <c r="Y533" s="44"/>
    </row>
    <row r="534" spans="1:25" s="41" customFormat="1">
      <c r="A534" s="140" t="s">
        <v>56</v>
      </c>
      <c r="B534" s="141" t="s">
        <v>253</v>
      </c>
      <c r="C534" s="142" t="s">
        <v>254</v>
      </c>
      <c r="D534" s="116">
        <v>6</v>
      </c>
      <c r="E534" s="116">
        <v>4500</v>
      </c>
      <c r="F534" s="143">
        <f>ROUND(E534*ROUND(D534,2),2)</f>
        <v>27000</v>
      </c>
      <c r="G534" s="120" t="s">
        <v>48</v>
      </c>
      <c r="H534" s="119">
        <f>KoeffForMaterial</f>
        <v>1.3</v>
      </c>
      <c r="I534" s="144">
        <f>ROUND(E534*H534/1.18,2)</f>
        <v>4957.63</v>
      </c>
      <c r="J534" s="143">
        <f>ROUND(I534*ROUND(D534,2),2)</f>
        <v>29745.78</v>
      </c>
      <c r="K534" s="44"/>
      <c r="L534" s="44"/>
      <c r="M534" s="44"/>
      <c r="N534" s="44"/>
      <c r="O534" s="44"/>
      <c r="P534" s="44" t="s">
        <v>251</v>
      </c>
      <c r="Q534" s="44"/>
      <c r="R534" s="44"/>
      <c r="S534" s="44"/>
      <c r="T534" s="44"/>
      <c r="U534" s="44"/>
      <c r="V534" s="44"/>
      <c r="W534" s="44"/>
      <c r="X534" s="44"/>
      <c r="Y534" s="44"/>
    </row>
    <row r="535" spans="1:25" s="47" customFormat="1" ht="31.5">
      <c r="A535" s="121" t="s">
        <v>57</v>
      </c>
      <c r="B535" s="122" t="s">
        <v>255</v>
      </c>
      <c r="C535" s="139" t="s">
        <v>87</v>
      </c>
      <c r="D535" s="116">
        <v>1</v>
      </c>
      <c r="E535" s="116">
        <v>38000</v>
      </c>
      <c r="F535" s="124">
        <f>ROUND(E535*ROUND(D535,2),2)</f>
        <v>38000</v>
      </c>
      <c r="G535" s="120" t="s">
        <v>48</v>
      </c>
      <c r="H535" s="119">
        <f>KoeffForMaterial</f>
        <v>1.3</v>
      </c>
      <c r="I535" s="123">
        <f>ROUND(E535*H535/1.18,2)</f>
        <v>41864.410000000003</v>
      </c>
      <c r="J535" s="124">
        <f>ROUND(I535*ROUND(D535,2),2)</f>
        <v>41864.410000000003</v>
      </c>
      <c r="K535" s="46"/>
      <c r="L535" s="46"/>
      <c r="M535" s="46"/>
      <c r="N535" s="46"/>
      <c r="O535" s="46"/>
      <c r="P535" s="46" t="s">
        <v>50</v>
      </c>
      <c r="Q535" s="46"/>
      <c r="R535" s="46"/>
      <c r="S535" s="46"/>
      <c r="T535" s="46"/>
      <c r="U535" s="46"/>
      <c r="V535" s="46"/>
      <c r="W535" s="46"/>
      <c r="X535" s="46"/>
      <c r="Y535" s="46"/>
    </row>
    <row r="536" spans="1:25" s="41" customFormat="1" hidden="1">
      <c r="A536" s="72"/>
      <c r="B536" s="73"/>
      <c r="C536" s="74"/>
      <c r="D536" s="74"/>
      <c r="E536" s="73"/>
      <c r="F536" s="65"/>
      <c r="G536" s="63"/>
      <c r="H536" s="47"/>
      <c r="I536" s="47"/>
      <c r="J536" s="65"/>
      <c r="K536" s="44"/>
      <c r="L536" s="44"/>
      <c r="M536" s="44"/>
      <c r="N536" s="44"/>
      <c r="O536" s="44"/>
      <c r="P536" s="44" t="s">
        <v>43</v>
      </c>
      <c r="Q536" s="44"/>
      <c r="R536" s="44"/>
      <c r="S536" s="44"/>
      <c r="T536" s="44"/>
      <c r="U536" s="44"/>
      <c r="V536" s="44"/>
      <c r="W536" s="44"/>
      <c r="X536" s="44"/>
      <c r="Y536" s="44"/>
    </row>
    <row r="537" spans="1:25" s="41" customFormat="1">
      <c r="A537" s="75" t="s">
        <v>45</v>
      </c>
      <c r="B537" s="76"/>
      <c r="C537" s="77"/>
      <c r="D537" s="77"/>
      <c r="E537" s="76"/>
      <c r="F537" s="78">
        <f>SUM(F531:F536)</f>
        <v>158000</v>
      </c>
      <c r="G537" s="79"/>
      <c r="H537" s="75" t="s">
        <v>45</v>
      </c>
      <c r="I537" s="76"/>
      <c r="J537" s="78">
        <f>SUM(J531:J536)</f>
        <v>186315.44</v>
      </c>
      <c r="K537" s="44"/>
      <c r="L537" s="44"/>
      <c r="M537" s="44"/>
      <c r="N537" s="44"/>
      <c r="O537" s="44"/>
      <c r="P537" s="44" t="s">
        <v>44</v>
      </c>
      <c r="Q537" s="44"/>
      <c r="R537" s="44"/>
      <c r="S537" s="44"/>
      <c r="T537" s="44"/>
      <c r="U537" s="44"/>
      <c r="V537" s="44"/>
      <c r="W537" s="44"/>
      <c r="X537" s="44"/>
      <c r="Y537" s="44"/>
    </row>
    <row r="538" spans="1:25" s="41" customFormat="1">
      <c r="A538" s="80" t="s">
        <v>30</v>
      </c>
      <c r="B538" s="81"/>
      <c r="C538" s="82"/>
      <c r="D538" s="82"/>
      <c r="E538" s="81"/>
      <c r="F538" s="83">
        <f>SUMIF(P531:P536,"pr",F531:F536)</f>
        <v>93000</v>
      </c>
      <c r="G538" s="84"/>
      <c r="H538" s="80" t="s">
        <v>30</v>
      </c>
      <c r="I538" s="81"/>
      <c r="J538" s="85">
        <f>SUMIF(P531:P536,"pr",J531:J536)</f>
        <v>114705.25</v>
      </c>
      <c r="K538" s="44"/>
      <c r="L538" s="44"/>
      <c r="M538" s="44"/>
      <c r="N538" s="44"/>
      <c r="O538" s="44"/>
      <c r="P538" s="44" t="s">
        <v>46</v>
      </c>
      <c r="Q538" s="44"/>
      <c r="R538" s="44"/>
      <c r="S538" s="44"/>
      <c r="T538" s="44"/>
      <c r="U538" s="44"/>
      <c r="V538" s="44"/>
      <c r="W538" s="44"/>
      <c r="X538" s="44"/>
      <c r="Y538" s="44"/>
    </row>
    <row r="539" spans="1:25" s="41" customFormat="1">
      <c r="A539" s="80" t="s">
        <v>32</v>
      </c>
      <c r="B539" s="81"/>
      <c r="C539" s="82"/>
      <c r="D539" s="82"/>
      <c r="E539" s="81"/>
      <c r="F539" s="83">
        <f>SUMIF(P531:P536,"mat",F531:F536)+SUMIF(P531:P536,"meh",F531:F536)</f>
        <v>65000</v>
      </c>
      <c r="G539" s="84"/>
      <c r="H539" s="80" t="s">
        <v>32</v>
      </c>
      <c r="I539" s="81"/>
      <c r="J539" s="85">
        <f>SUMIF(P531:P536,"mat",J531:J536)+SUMIF(P531:P536,"meh",J531:J536)</f>
        <v>71610.19</v>
      </c>
      <c r="K539" s="44"/>
      <c r="L539" s="44"/>
      <c r="M539" s="44"/>
      <c r="N539" s="44"/>
      <c r="O539" s="44"/>
      <c r="P539" s="44" t="s">
        <v>47</v>
      </c>
      <c r="Q539" s="44"/>
      <c r="R539" s="44"/>
      <c r="S539" s="44"/>
      <c r="T539" s="44"/>
      <c r="U539" s="44"/>
      <c r="V539" s="44"/>
      <c r="W539" s="44"/>
      <c r="X539" s="44"/>
      <c r="Y539" s="44"/>
    </row>
    <row r="540" spans="1:25" s="41" customFormat="1">
      <c r="A540" s="47"/>
      <c r="B540" s="47"/>
      <c r="C540" s="64"/>
      <c r="D540" s="64"/>
      <c r="E540" s="47"/>
      <c r="F540" s="47"/>
      <c r="G540" s="63"/>
      <c r="H540" s="47"/>
      <c r="I540" s="47"/>
      <c r="J540" s="65"/>
      <c r="K540" s="44"/>
      <c r="L540" s="44"/>
      <c r="M540" s="44"/>
      <c r="N540" s="44"/>
      <c r="O540" s="44"/>
      <c r="P540" s="44" t="s">
        <v>26</v>
      </c>
      <c r="Q540" s="44"/>
      <c r="R540" s="44"/>
      <c r="S540" s="44"/>
      <c r="T540" s="44"/>
      <c r="U540" s="44"/>
      <c r="V540" s="44"/>
      <c r="W540" s="44"/>
      <c r="X540" s="44"/>
      <c r="Y540" s="44"/>
    </row>
    <row r="541" spans="1:25">
      <c r="A541" s="86" t="s">
        <v>28</v>
      </c>
      <c r="B541" s="87"/>
      <c r="C541" s="88"/>
      <c r="D541" s="88"/>
      <c r="E541" s="87"/>
      <c r="F541" s="89">
        <f>SUMIF(P8:P540,"irazd",F8:F540)</f>
        <v>4580353.83</v>
      </c>
      <c r="G541" s="90"/>
      <c r="H541" s="86" t="s">
        <v>28</v>
      </c>
      <c r="I541" s="87"/>
      <c r="J541" s="91">
        <f>SUMIF(P8:P540,"irazd",J8:J540)</f>
        <v>5247202.75</v>
      </c>
      <c r="P541" s="8" t="s">
        <v>27</v>
      </c>
    </row>
    <row r="542" spans="1:25" s="7" customFormat="1">
      <c r="A542" s="80" t="s">
        <v>30</v>
      </c>
      <c r="B542" s="81"/>
      <c r="C542" s="82"/>
      <c r="D542" s="82"/>
      <c r="E542" s="81"/>
      <c r="F542" s="83">
        <f>SUMIF(P8:P540,"irazdp",F8:F540)</f>
        <v>1526981</v>
      </c>
      <c r="G542" s="84"/>
      <c r="H542" s="80" t="s">
        <v>30</v>
      </c>
      <c r="I542" s="81"/>
      <c r="J542" s="85">
        <f>SUMIF(P8:P540,"irazdp",J8:J540)</f>
        <v>1883329.5000000002</v>
      </c>
      <c r="K542" s="8"/>
      <c r="L542" s="8"/>
      <c r="M542" s="8"/>
      <c r="N542" s="8"/>
      <c r="O542" s="8"/>
      <c r="P542" s="8" t="s">
        <v>29</v>
      </c>
      <c r="Q542" s="8"/>
      <c r="R542" s="8"/>
      <c r="S542" s="8"/>
      <c r="T542" s="8"/>
      <c r="U542" s="8"/>
      <c r="V542" s="8"/>
      <c r="W542" s="8"/>
      <c r="X542" s="8"/>
      <c r="Y542" s="8"/>
    </row>
    <row r="543" spans="1:25" s="7" customFormat="1">
      <c r="A543" s="80" t="s">
        <v>32</v>
      </c>
      <c r="B543" s="81"/>
      <c r="C543" s="82"/>
      <c r="D543" s="82"/>
      <c r="E543" s="81"/>
      <c r="F543" s="83">
        <f>SUMIF(P8:P540,"irazdm",F8:F540)</f>
        <v>3053372.83</v>
      </c>
      <c r="G543" s="84"/>
      <c r="H543" s="80" t="s">
        <v>32</v>
      </c>
      <c r="I543" s="81"/>
      <c r="J543" s="85">
        <f>SUMIF(P8:P540,"irazdm",J8:J540)</f>
        <v>3363873.2499999991</v>
      </c>
      <c r="K543" s="8"/>
      <c r="L543" s="8"/>
      <c r="M543" s="8"/>
      <c r="N543" s="8"/>
      <c r="O543" s="8"/>
      <c r="P543" s="8" t="s">
        <v>31</v>
      </c>
      <c r="Q543" s="8"/>
      <c r="R543" s="8"/>
      <c r="S543" s="8"/>
      <c r="T543" s="8"/>
      <c r="U543" s="8"/>
      <c r="V543" s="8"/>
      <c r="W543" s="8"/>
      <c r="X543" s="8"/>
      <c r="Y543" s="8"/>
    </row>
    <row r="544" spans="1:25">
      <c r="A544" s="47"/>
      <c r="B544" s="47"/>
      <c r="C544" s="64"/>
      <c r="D544" s="64"/>
      <c r="E544" s="47"/>
      <c r="F544" s="47"/>
      <c r="G544" s="63"/>
      <c r="H544" s="47"/>
      <c r="I544" s="47"/>
      <c r="J544" s="65"/>
      <c r="P544" s="8" t="s">
        <v>33</v>
      </c>
    </row>
    <row r="545" spans="1:25">
      <c r="A545" s="92" t="s">
        <v>35</v>
      </c>
      <c r="B545" s="93"/>
      <c r="C545" s="94">
        <v>0</v>
      </c>
      <c r="D545" s="95"/>
      <c r="E545" s="93"/>
      <c r="F545" s="96">
        <f>ROUND(F541*НР,2)</f>
        <v>0</v>
      </c>
      <c r="G545" s="97"/>
      <c r="H545" s="93"/>
      <c r="I545" s="93"/>
      <c r="J545" s="98"/>
      <c r="P545" s="8" t="s">
        <v>34</v>
      </c>
    </row>
    <row r="546" spans="1:25">
      <c r="A546" s="86" t="s">
        <v>37</v>
      </c>
      <c r="B546" s="87"/>
      <c r="C546" s="88"/>
      <c r="D546" s="88"/>
      <c r="E546" s="87"/>
      <c r="F546" s="89">
        <f>F541+F545</f>
        <v>4580353.83</v>
      </c>
      <c r="G546" s="90"/>
      <c r="H546" s="87"/>
      <c r="I546" s="87"/>
      <c r="J546" s="99"/>
      <c r="P546" s="8" t="s">
        <v>36</v>
      </c>
    </row>
    <row r="547" spans="1:25">
      <c r="A547" s="69"/>
      <c r="B547" s="69"/>
      <c r="C547" s="100"/>
      <c r="D547" s="68"/>
      <c r="E547" s="69"/>
      <c r="F547" s="70"/>
      <c r="G547" s="63"/>
      <c r="H547" s="47"/>
      <c r="I547" s="47"/>
      <c r="J547" s="65"/>
      <c r="P547" s="8" t="s">
        <v>33</v>
      </c>
    </row>
    <row r="548" spans="1:25" ht="21.75" customHeight="1">
      <c r="A548" s="101" t="s">
        <v>38</v>
      </c>
      <c r="B548" s="102"/>
      <c r="C548" s="103"/>
      <c r="D548" s="104"/>
      <c r="E548" s="102"/>
      <c r="F548" s="102"/>
      <c r="G548" s="105"/>
      <c r="H548" s="47"/>
      <c r="I548" s="47"/>
      <c r="J548" s="65"/>
      <c r="P548" s="8" t="s">
        <v>33</v>
      </c>
    </row>
    <row r="549" spans="1:25">
      <c r="A549" s="47"/>
      <c r="B549" s="47"/>
      <c r="C549" s="106"/>
      <c r="D549" s="64"/>
      <c r="E549" s="47"/>
      <c r="F549" s="47"/>
      <c r="G549" s="47"/>
      <c r="H549" s="47"/>
      <c r="I549" s="47"/>
      <c r="J549" s="65"/>
      <c r="P549" s="8" t="s">
        <v>33</v>
      </c>
    </row>
    <row r="550" spans="1:25">
      <c r="A550" s="92" t="s">
        <v>28</v>
      </c>
      <c r="B550" s="93"/>
      <c r="C550" s="95"/>
      <c r="D550" s="95"/>
      <c r="E550" s="93"/>
      <c r="F550" s="93"/>
      <c r="G550" s="93"/>
      <c r="H550" s="93"/>
      <c r="I550" s="93"/>
      <c r="J550" s="107">
        <f>ItogoPoRazdelam1</f>
        <v>5247202.75</v>
      </c>
      <c r="P550" s="8" t="s">
        <v>39</v>
      </c>
    </row>
    <row r="551" spans="1:25" s="41" customFormat="1">
      <c r="A551" s="92"/>
      <c r="B551" s="93"/>
      <c r="C551" s="95"/>
      <c r="D551" s="95"/>
      <c r="E551" s="93"/>
      <c r="F551" s="93"/>
      <c r="G551" s="93"/>
      <c r="H551" s="93"/>
      <c r="I551" s="93"/>
      <c r="J551" s="107"/>
      <c r="K551" s="44"/>
      <c r="L551" s="44"/>
      <c r="M551" s="44"/>
      <c r="N551" s="44"/>
      <c r="O551" s="44"/>
      <c r="P551" s="44" t="s">
        <v>64</v>
      </c>
      <c r="Q551" s="44"/>
      <c r="R551" s="44"/>
      <c r="S551" s="44"/>
      <c r="T551" s="44"/>
      <c r="U551" s="44"/>
      <c r="V551" s="44"/>
      <c r="W551" s="44"/>
      <c r="X551" s="44"/>
      <c r="Y551" s="44"/>
    </row>
    <row r="552" spans="1:25" s="41" customFormat="1">
      <c r="A552" s="92" t="s">
        <v>66</v>
      </c>
      <c r="B552" s="92"/>
      <c r="C552" s="94">
        <v>0.02</v>
      </c>
      <c r="D552" s="95"/>
      <c r="E552" s="92"/>
      <c r="F552" s="92"/>
      <c r="G552" s="92"/>
      <c r="H552" s="92"/>
      <c r="I552" s="92"/>
      <c r="J552" s="107">
        <f>ROUND(ItogoPoRazdelam*$C552,2)</f>
        <v>104944.06</v>
      </c>
      <c r="K552" s="44"/>
      <c r="L552" s="44"/>
      <c r="M552" s="44"/>
      <c r="N552" s="44"/>
      <c r="O552" s="44"/>
      <c r="P552" s="44" t="s">
        <v>65</v>
      </c>
      <c r="Q552" s="44"/>
      <c r="R552" s="44"/>
      <c r="S552" s="44"/>
      <c r="T552" s="44"/>
      <c r="U552" s="44"/>
      <c r="V552" s="44"/>
      <c r="W552" s="44"/>
      <c r="X552" s="44"/>
      <c r="Y552" s="44"/>
    </row>
    <row r="553" spans="1:25" s="41" customFormat="1">
      <c r="A553" s="92"/>
      <c r="B553" s="92"/>
      <c r="C553" s="94"/>
      <c r="D553" s="95"/>
      <c r="E553" s="92"/>
      <c r="F553" s="92"/>
      <c r="G553" s="92"/>
      <c r="H553" s="92"/>
      <c r="I553" s="92"/>
      <c r="J553" s="107"/>
      <c r="K553" s="44"/>
      <c r="L553" s="44"/>
      <c r="M553" s="44"/>
      <c r="N553" s="44"/>
      <c r="O553" s="44"/>
      <c r="P553" s="44" t="s">
        <v>64</v>
      </c>
      <c r="Q553" s="44"/>
      <c r="R553" s="44"/>
      <c r="S553" s="44"/>
      <c r="T553" s="44"/>
      <c r="U553" s="44"/>
      <c r="V553" s="44"/>
      <c r="W553" s="44"/>
      <c r="X553" s="44"/>
      <c r="Y553" s="44"/>
    </row>
    <row r="554" spans="1:25" s="41" customFormat="1">
      <c r="A554" s="92" t="s">
        <v>68</v>
      </c>
      <c r="B554" s="92"/>
      <c r="C554" s="108"/>
      <c r="D554" s="95"/>
      <c r="E554" s="92"/>
      <c r="F554" s="92"/>
      <c r="G554" s="92"/>
      <c r="H554" s="92"/>
      <c r="I554" s="92"/>
      <c r="J554" s="107">
        <f>SUM(J550:J553)</f>
        <v>5352146.8099999996</v>
      </c>
      <c r="K554" s="44"/>
      <c r="L554" s="44"/>
      <c r="M554" s="44"/>
      <c r="N554" s="44"/>
      <c r="O554" s="44"/>
      <c r="P554" s="44" t="s">
        <v>67</v>
      </c>
      <c r="Q554" s="44"/>
      <c r="R554" s="44"/>
      <c r="S554" s="44"/>
      <c r="T554" s="44"/>
      <c r="U554" s="44"/>
      <c r="V554" s="44"/>
      <c r="W554" s="44"/>
      <c r="X554" s="44"/>
      <c r="Y554" s="44"/>
    </row>
    <row r="555" spans="1:25" s="41" customFormat="1">
      <c r="A555" s="92" t="s">
        <v>70</v>
      </c>
      <c r="B555" s="92"/>
      <c r="C555" s="94">
        <v>0.18</v>
      </c>
      <c r="D555" s="92"/>
      <c r="E555" s="92"/>
      <c r="F555" s="92"/>
      <c r="G555" s="92"/>
      <c r="H555" s="92"/>
      <c r="I555" s="92"/>
      <c r="J555" s="107">
        <f>ROUND(J554*C555,2)</f>
        <v>963386.43</v>
      </c>
      <c r="K555" s="44"/>
      <c r="L555" s="44"/>
      <c r="M555" s="44"/>
      <c r="N555" s="44"/>
      <c r="O555" s="44"/>
      <c r="P555" s="44" t="s">
        <v>69</v>
      </c>
      <c r="Q555" s="44"/>
      <c r="R555" s="44"/>
      <c r="S555" s="44"/>
      <c r="T555" s="44"/>
      <c r="U555" s="44"/>
      <c r="V555" s="44"/>
      <c r="W555" s="44"/>
      <c r="X555" s="44"/>
      <c r="Y555" s="44"/>
    </row>
    <row r="556" spans="1:25" s="41" customFormat="1">
      <c r="A556" s="86" t="s">
        <v>72</v>
      </c>
      <c r="B556" s="86"/>
      <c r="C556" s="145"/>
      <c r="D556" s="86"/>
      <c r="E556" s="86"/>
      <c r="F556" s="86"/>
      <c r="G556" s="86"/>
      <c r="H556" s="86"/>
      <c r="I556" s="86"/>
      <c r="J556" s="91">
        <f>J554+SummaNDS</f>
        <v>6315533.2399999993</v>
      </c>
      <c r="K556" s="44"/>
      <c r="L556" s="44"/>
      <c r="M556" s="44"/>
      <c r="N556" s="44"/>
      <c r="O556" s="44"/>
      <c r="P556" s="44" t="s">
        <v>71</v>
      </c>
      <c r="Q556" s="44"/>
      <c r="R556" s="44"/>
      <c r="S556" s="44"/>
      <c r="T556" s="44"/>
      <c r="U556" s="44"/>
      <c r="V556" s="44"/>
      <c r="W556" s="44"/>
      <c r="X556" s="44"/>
      <c r="Y556" s="44"/>
    </row>
    <row r="557" spans="1:25">
      <c r="A557" s="69"/>
      <c r="B557" s="69"/>
      <c r="C557" s="109"/>
      <c r="D557" s="68"/>
      <c r="E557" s="69"/>
      <c r="F557" s="69"/>
      <c r="G557" s="69"/>
      <c r="H557" s="69"/>
      <c r="I557" s="69"/>
      <c r="J557" s="110"/>
      <c r="P557" s="8" t="s">
        <v>40</v>
      </c>
    </row>
    <row r="558" spans="1:25">
      <c r="A558" s="47"/>
      <c r="B558" s="47"/>
      <c r="C558" s="106"/>
      <c r="D558" s="64"/>
      <c r="E558" s="47"/>
      <c r="F558" s="47"/>
      <c r="G558" s="47"/>
      <c r="H558" s="47"/>
      <c r="I558" s="47"/>
      <c r="J558" s="47"/>
    </row>
    <row r="559" spans="1:25">
      <c r="A559" s="111"/>
      <c r="B559" s="47"/>
      <c r="C559" s="106"/>
      <c r="D559" s="64"/>
      <c r="E559" s="47"/>
      <c r="F559" s="47"/>
      <c r="G559" s="47"/>
      <c r="H559" s="47"/>
      <c r="I559" s="47"/>
      <c r="J559" s="112"/>
    </row>
    <row r="560" spans="1:25">
      <c r="A560" s="47"/>
      <c r="B560" s="47"/>
      <c r="C560" s="106"/>
      <c r="D560" s="64"/>
      <c r="E560" s="47"/>
      <c r="F560" s="47"/>
      <c r="G560" s="47"/>
      <c r="H560" s="47"/>
      <c r="I560" s="47"/>
      <c r="J560" s="113"/>
    </row>
  </sheetData>
  <mergeCells count="8">
    <mergeCell ref="A5:F5"/>
    <mergeCell ref="G1:H1"/>
    <mergeCell ref="I5:J5"/>
    <mergeCell ref="E2:F2"/>
    <mergeCell ref="G2:H2"/>
    <mergeCell ref="G3:H3"/>
    <mergeCell ref="E3:F3"/>
    <mergeCell ref="G4:H4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A513"/>
  <sheetViews>
    <sheetView showGridLines="0" tabSelected="1" zoomScale="110" zoomScaleNormal="110" workbookViewId="0">
      <selection activeCell="A8" sqref="A8"/>
    </sheetView>
  </sheetViews>
  <sheetFormatPr defaultRowHeight="15.75"/>
  <cols>
    <col min="1" max="1" width="5" style="149" customWidth="1"/>
    <col min="2" max="2" width="62.42578125" style="149" customWidth="1"/>
    <col min="3" max="3" width="9" style="149" customWidth="1"/>
    <col min="4" max="4" width="12.140625" style="149" customWidth="1"/>
    <col min="5" max="5" width="16.7109375" style="149" customWidth="1"/>
    <col min="6" max="6" width="18.7109375" style="149" customWidth="1"/>
    <col min="7" max="7" width="9.140625" style="149"/>
    <col min="9" max="9" width="9.140625" style="149"/>
    <col min="10" max="17" width="9.140625" style="44"/>
    <col min="18" max="18" width="9.28515625" style="44" bestFit="1" customWidth="1"/>
    <col min="19" max="20" width="9.140625" style="44"/>
    <col min="21" max="21" width="11.85546875" style="44" bestFit="1" customWidth="1"/>
    <col min="22" max="22" width="9.28515625" style="44" bestFit="1" customWidth="1"/>
    <col min="23" max="209" width="9.140625" style="44"/>
    <col min="210" max="16384" width="9.140625" style="149"/>
  </cols>
  <sheetData>
    <row r="1" spans="1:200" ht="24" customHeight="1">
      <c r="A1" s="125" t="s">
        <v>566</v>
      </c>
      <c r="C1" s="125" t="s">
        <v>567</v>
      </c>
      <c r="R1" s="44" t="s">
        <v>63</v>
      </c>
      <c r="T1" s="44" t="s">
        <v>568</v>
      </c>
      <c r="U1" s="129" t="s">
        <v>51</v>
      </c>
      <c r="V1" s="44" t="s">
        <v>543</v>
      </c>
      <c r="W1" s="44">
        <v>1</v>
      </c>
      <c r="X1" s="130">
        <v>41981</v>
      </c>
      <c r="GR1" s="44" t="s">
        <v>572</v>
      </c>
    </row>
    <row r="2" spans="1:200" ht="15.75" customHeight="1">
      <c r="A2" s="223" t="s">
        <v>660</v>
      </c>
      <c r="B2" s="223"/>
      <c r="C2" s="223" t="s">
        <v>661</v>
      </c>
      <c r="D2" s="223"/>
      <c r="E2" s="223"/>
      <c r="F2" s="223"/>
      <c r="R2" s="9">
        <v>0.18</v>
      </c>
      <c r="T2" s="44" t="s">
        <v>543</v>
      </c>
      <c r="GR2" s="44" t="s">
        <v>573</v>
      </c>
    </row>
    <row r="3" spans="1:200" ht="57" customHeight="1">
      <c r="A3" s="224" t="s">
        <v>662</v>
      </c>
      <c r="B3" s="224"/>
      <c r="C3" s="224" t="s">
        <v>663</v>
      </c>
      <c r="D3" s="224"/>
      <c r="E3" s="224"/>
      <c r="F3" s="224"/>
      <c r="T3" s="129" t="s">
        <v>55</v>
      </c>
      <c r="U3" s="130">
        <v>41981</v>
      </c>
      <c r="V3" s="129">
        <v>0</v>
      </c>
      <c r="W3" s="130"/>
      <c r="GR3" s="129" t="s">
        <v>1</v>
      </c>
    </row>
    <row r="4" spans="1:200" ht="18" customHeight="1">
      <c r="A4" s="223" t="s">
        <v>719</v>
      </c>
      <c r="B4" s="223"/>
      <c r="C4" s="223" t="s">
        <v>719</v>
      </c>
      <c r="D4" s="223"/>
      <c r="E4" s="223"/>
      <c r="F4" s="223"/>
      <c r="T4" s="44" t="s">
        <v>658</v>
      </c>
      <c r="U4" s="44" t="s">
        <v>659</v>
      </c>
      <c r="GR4" s="129" t="s">
        <v>666</v>
      </c>
    </row>
    <row r="5" spans="1:200" ht="39.950000000000003" customHeight="1">
      <c r="A5" s="221" t="s">
        <v>657</v>
      </c>
      <c r="B5" s="221"/>
      <c r="C5" s="221"/>
      <c r="D5" s="221"/>
      <c r="E5" s="221"/>
      <c r="F5" s="221"/>
      <c r="GR5" s="44">
        <v>1</v>
      </c>
    </row>
    <row r="6" spans="1:200" ht="39.950000000000003" customHeight="1">
      <c r="A6" s="222" t="s">
        <v>718</v>
      </c>
      <c r="B6" s="222"/>
      <c r="C6" s="222"/>
      <c r="D6" s="222"/>
      <c r="E6" s="222"/>
      <c r="F6" s="222"/>
      <c r="GR6" s="44" t="b">
        <v>1</v>
      </c>
    </row>
    <row r="7" spans="1:200" ht="15.75" customHeight="1">
      <c r="A7" s="149" t="s">
        <v>576</v>
      </c>
      <c r="GR7" s="44" t="b">
        <v>1</v>
      </c>
    </row>
    <row r="8" spans="1:200" ht="15.75" customHeight="1">
      <c r="A8" s="149" t="s">
        <v>720</v>
      </c>
      <c r="GR8" s="44" t="b">
        <v>0</v>
      </c>
    </row>
    <row r="9" spans="1:200" ht="15.75" customHeight="1">
      <c r="E9" s="126" t="s">
        <v>8</v>
      </c>
      <c r="F9" s="127">
        <f>VsegoPoSmete</f>
        <v>6315533.2399999993</v>
      </c>
    </row>
    <row r="10" spans="1:200" ht="15.75" customHeight="1">
      <c r="E10" s="132" t="s">
        <v>569</v>
      </c>
      <c r="F10" s="128">
        <f>ROUND(ItogoStoimostRabot*1.18,2)</f>
        <v>2222328.81</v>
      </c>
    </row>
    <row r="11" spans="1:200" ht="15.75" customHeight="1">
      <c r="A11" s="149" t="s">
        <v>721</v>
      </c>
      <c r="E11" s="132" t="s">
        <v>570</v>
      </c>
      <c r="F11" s="128">
        <f>LabelItogoPoSmete-LabelItogoStRabot</f>
        <v>4093204.4299999992</v>
      </c>
    </row>
    <row r="12" spans="1:200" ht="33.75" customHeight="1">
      <c r="A12" s="42" t="s">
        <v>16</v>
      </c>
      <c r="B12" s="42" t="s">
        <v>17</v>
      </c>
      <c r="C12" s="42" t="s">
        <v>571</v>
      </c>
      <c r="D12" s="42" t="s">
        <v>19</v>
      </c>
      <c r="E12" s="42" t="s">
        <v>20</v>
      </c>
      <c r="F12" s="42" t="s">
        <v>21</v>
      </c>
    </row>
    <row r="13" spans="1:200" ht="14.25" customHeight="1">
      <c r="A13" s="43">
        <v>1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</row>
    <row r="14" spans="1:200">
      <c r="A14" s="47"/>
      <c r="B14" s="47"/>
      <c r="C14" s="64"/>
      <c r="D14" s="64"/>
      <c r="E14" s="47"/>
      <c r="F14" s="47"/>
      <c r="P14" s="44" t="s">
        <v>26</v>
      </c>
      <c r="AA14" s="44" t="s">
        <v>723</v>
      </c>
    </row>
    <row r="15" spans="1:200">
      <c r="A15" s="66">
        <v>1</v>
      </c>
      <c r="B15" s="67" t="s">
        <v>488</v>
      </c>
      <c r="C15" s="68"/>
      <c r="D15" s="68"/>
      <c r="E15" s="69"/>
      <c r="F15" s="69"/>
      <c r="P15" s="44" t="s">
        <v>41</v>
      </c>
      <c r="AA15" s="44" t="s">
        <v>724</v>
      </c>
    </row>
    <row r="16" spans="1:200" ht="31.5">
      <c r="A16" s="114" t="s">
        <v>51</v>
      </c>
      <c r="B16" s="115" t="s">
        <v>489</v>
      </c>
      <c r="C16" s="138" t="s">
        <v>87</v>
      </c>
      <c r="D16" s="116">
        <v>1</v>
      </c>
      <c r="E16" s="118">
        <v>25477.86</v>
      </c>
      <c r="F16" s="117">
        <f>ROUND(E16*ROUND(D16,2),2)</f>
        <v>25477.86</v>
      </c>
      <c r="P16" s="44" t="s">
        <v>49</v>
      </c>
      <c r="AA16" s="44" t="s">
        <v>725</v>
      </c>
    </row>
    <row r="17" spans="1:27">
      <c r="A17" s="75" t="s">
        <v>45</v>
      </c>
      <c r="B17" s="76"/>
      <c r="C17" s="77"/>
      <c r="D17" s="77"/>
      <c r="E17" s="76"/>
      <c r="F17" s="131">
        <f>SUM(F16:F16)</f>
        <v>25477.86</v>
      </c>
      <c r="P17" s="44" t="s">
        <v>44</v>
      </c>
      <c r="AA17" s="44" t="s">
        <v>726</v>
      </c>
    </row>
    <row r="18" spans="1:27">
      <c r="A18" s="47"/>
      <c r="B18" s="134"/>
      <c r="C18" s="64"/>
      <c r="D18" s="64"/>
      <c r="E18" s="47"/>
      <c r="F18" s="47"/>
      <c r="P18" s="44" t="s">
        <v>26</v>
      </c>
      <c r="AA18" s="44" t="s">
        <v>727</v>
      </c>
    </row>
    <row r="19" spans="1:27">
      <c r="A19" s="66">
        <v>2</v>
      </c>
      <c r="B19" s="135" t="s">
        <v>199</v>
      </c>
      <c r="C19" s="68"/>
      <c r="D19" s="68"/>
      <c r="E19" s="69"/>
      <c r="F19" s="69"/>
      <c r="P19" s="44" t="s">
        <v>41</v>
      </c>
      <c r="AA19" s="44" t="s">
        <v>728</v>
      </c>
    </row>
    <row r="20" spans="1:27">
      <c r="A20" s="114" t="s">
        <v>51</v>
      </c>
      <c r="B20" s="115" t="s">
        <v>258</v>
      </c>
      <c r="C20" s="138" t="s">
        <v>99</v>
      </c>
      <c r="D20" s="116">
        <v>111.5</v>
      </c>
      <c r="E20" s="118">
        <v>24.67</v>
      </c>
      <c r="F20" s="117">
        <f t="shared" ref="F20:F51" si="0">ROUND(E20*ROUND(D20,2),2)</f>
        <v>2750.71</v>
      </c>
      <c r="P20" s="44" t="s">
        <v>49</v>
      </c>
      <c r="AA20" s="44" t="s">
        <v>729</v>
      </c>
    </row>
    <row r="21" spans="1:27">
      <c r="A21" s="114" t="s">
        <v>55</v>
      </c>
      <c r="B21" s="115" t="s">
        <v>259</v>
      </c>
      <c r="C21" s="138" t="s">
        <v>260</v>
      </c>
      <c r="D21" s="116">
        <v>325.3</v>
      </c>
      <c r="E21" s="118">
        <v>49.34</v>
      </c>
      <c r="F21" s="117">
        <f t="shared" si="0"/>
        <v>16050.3</v>
      </c>
      <c r="P21" s="44" t="s">
        <v>49</v>
      </c>
      <c r="AA21" s="44" t="s">
        <v>730</v>
      </c>
    </row>
    <row r="22" spans="1:27">
      <c r="A22" s="114" t="s">
        <v>59</v>
      </c>
      <c r="B22" s="115" t="s">
        <v>261</v>
      </c>
      <c r="C22" s="138" t="s">
        <v>260</v>
      </c>
      <c r="D22" s="116">
        <v>7.2</v>
      </c>
      <c r="E22" s="118">
        <v>185.01</v>
      </c>
      <c r="F22" s="117">
        <f t="shared" si="0"/>
        <v>1332.07</v>
      </c>
      <c r="P22" s="44" t="s">
        <v>49</v>
      </c>
      <c r="AA22" s="44" t="s">
        <v>731</v>
      </c>
    </row>
    <row r="23" spans="1:27">
      <c r="A23" s="114" t="s">
        <v>94</v>
      </c>
      <c r="B23" s="115" t="s">
        <v>647</v>
      </c>
      <c r="C23" s="138" t="s">
        <v>260</v>
      </c>
      <c r="D23" s="116">
        <v>32</v>
      </c>
      <c r="E23" s="118">
        <v>296.01</v>
      </c>
      <c r="F23" s="117">
        <f t="shared" si="0"/>
        <v>9472.32</v>
      </c>
      <c r="P23" s="44" t="s">
        <v>49</v>
      </c>
      <c r="AA23" s="44" t="s">
        <v>732</v>
      </c>
    </row>
    <row r="24" spans="1:27">
      <c r="A24" s="121" t="s">
        <v>95</v>
      </c>
      <c r="B24" s="122" t="s">
        <v>648</v>
      </c>
      <c r="C24" s="139" t="s">
        <v>649</v>
      </c>
      <c r="D24" s="116">
        <v>12</v>
      </c>
      <c r="E24" s="123">
        <v>295.25</v>
      </c>
      <c r="F24" s="124">
        <f t="shared" si="0"/>
        <v>3543</v>
      </c>
      <c r="P24" s="44" t="s">
        <v>50</v>
      </c>
      <c r="AA24" s="44" t="s">
        <v>733</v>
      </c>
    </row>
    <row r="25" spans="1:27" ht="31.5">
      <c r="A25" s="114" t="s">
        <v>104</v>
      </c>
      <c r="B25" s="115" t="s">
        <v>584</v>
      </c>
      <c r="C25" s="138" t="s">
        <v>260</v>
      </c>
      <c r="D25" s="116">
        <v>9.6</v>
      </c>
      <c r="E25" s="118">
        <v>111.01</v>
      </c>
      <c r="F25" s="117">
        <f t="shared" si="0"/>
        <v>1065.7</v>
      </c>
      <c r="P25" s="44" t="s">
        <v>49</v>
      </c>
      <c r="AA25" s="44" t="s">
        <v>734</v>
      </c>
    </row>
    <row r="26" spans="1:27">
      <c r="A26" s="121" t="s">
        <v>105</v>
      </c>
      <c r="B26" s="122" t="s">
        <v>585</v>
      </c>
      <c r="C26" s="139" t="s">
        <v>586</v>
      </c>
      <c r="D26" s="116">
        <v>4</v>
      </c>
      <c r="E26" s="123">
        <v>495.76</v>
      </c>
      <c r="F26" s="124">
        <f t="shared" si="0"/>
        <v>1983.04</v>
      </c>
      <c r="P26" s="44" t="s">
        <v>50</v>
      </c>
      <c r="AA26" s="44" t="s">
        <v>735</v>
      </c>
    </row>
    <row r="27" spans="1:27">
      <c r="A27" s="121" t="s">
        <v>106</v>
      </c>
      <c r="B27" s="122" t="s">
        <v>583</v>
      </c>
      <c r="C27" s="139" t="s">
        <v>211</v>
      </c>
      <c r="D27" s="116">
        <v>2</v>
      </c>
      <c r="E27" s="123">
        <v>462.71</v>
      </c>
      <c r="F27" s="124">
        <f t="shared" si="0"/>
        <v>925.42</v>
      </c>
      <c r="P27" s="44" t="s">
        <v>50</v>
      </c>
      <c r="AA27" s="44" t="s">
        <v>736</v>
      </c>
    </row>
    <row r="28" spans="1:27">
      <c r="A28" s="114" t="s">
        <v>114</v>
      </c>
      <c r="B28" s="115" t="s">
        <v>262</v>
      </c>
      <c r="C28" s="138" t="s">
        <v>260</v>
      </c>
      <c r="D28" s="116">
        <v>248</v>
      </c>
      <c r="E28" s="118">
        <v>117.17</v>
      </c>
      <c r="F28" s="117">
        <f t="shared" si="0"/>
        <v>29058.16</v>
      </c>
      <c r="P28" s="44" t="s">
        <v>49</v>
      </c>
      <c r="AA28" s="44" t="s">
        <v>737</v>
      </c>
    </row>
    <row r="29" spans="1:27">
      <c r="A29" s="121" t="s">
        <v>115</v>
      </c>
      <c r="B29" s="122" t="s">
        <v>546</v>
      </c>
      <c r="C29" s="139" t="s">
        <v>260</v>
      </c>
      <c r="D29" s="116">
        <v>285</v>
      </c>
      <c r="E29" s="123">
        <v>550.85</v>
      </c>
      <c r="F29" s="124">
        <f t="shared" si="0"/>
        <v>156992.25</v>
      </c>
      <c r="P29" s="44" t="s">
        <v>50</v>
      </c>
      <c r="AA29" s="44" t="s">
        <v>738</v>
      </c>
    </row>
    <row r="30" spans="1:27">
      <c r="A30" s="121" t="s">
        <v>213</v>
      </c>
      <c r="B30" s="122" t="s">
        <v>287</v>
      </c>
      <c r="C30" s="139" t="s">
        <v>260</v>
      </c>
      <c r="D30" s="116">
        <v>300</v>
      </c>
      <c r="E30" s="123">
        <v>107.97</v>
      </c>
      <c r="F30" s="124">
        <f t="shared" si="0"/>
        <v>32391</v>
      </c>
      <c r="P30" s="44" t="s">
        <v>50</v>
      </c>
      <c r="AA30" s="44" t="s">
        <v>739</v>
      </c>
    </row>
    <row r="31" spans="1:27">
      <c r="A31" s="114" t="s">
        <v>118</v>
      </c>
      <c r="B31" s="115" t="s">
        <v>263</v>
      </c>
      <c r="C31" s="138" t="s">
        <v>260</v>
      </c>
      <c r="D31" s="116">
        <v>6.3</v>
      </c>
      <c r="E31" s="118">
        <v>117.17</v>
      </c>
      <c r="F31" s="117">
        <f t="shared" si="0"/>
        <v>738.17</v>
      </c>
      <c r="P31" s="44" t="s">
        <v>49</v>
      </c>
      <c r="AA31" s="44" t="s">
        <v>740</v>
      </c>
    </row>
    <row r="32" spans="1:27">
      <c r="A32" s="121" t="s">
        <v>119</v>
      </c>
      <c r="B32" s="122" t="s">
        <v>288</v>
      </c>
      <c r="C32" s="139" t="s">
        <v>260</v>
      </c>
      <c r="D32" s="116">
        <v>10</v>
      </c>
      <c r="E32" s="123">
        <v>1013.56</v>
      </c>
      <c r="F32" s="124">
        <f t="shared" si="0"/>
        <v>10135.6</v>
      </c>
      <c r="P32" s="44" t="s">
        <v>50</v>
      </c>
      <c r="AA32" s="44" t="s">
        <v>741</v>
      </c>
    </row>
    <row r="33" spans="1:27">
      <c r="A33" s="121" t="s">
        <v>215</v>
      </c>
      <c r="B33" s="122" t="s">
        <v>289</v>
      </c>
      <c r="C33" s="139" t="s">
        <v>290</v>
      </c>
      <c r="D33" s="116">
        <v>1</v>
      </c>
      <c r="E33" s="123">
        <v>2379.66</v>
      </c>
      <c r="F33" s="124">
        <f t="shared" si="0"/>
        <v>2379.66</v>
      </c>
      <c r="P33" s="44" t="s">
        <v>50</v>
      </c>
      <c r="AA33" s="44" t="s">
        <v>742</v>
      </c>
    </row>
    <row r="34" spans="1:27">
      <c r="A34" s="114" t="s">
        <v>122</v>
      </c>
      <c r="B34" s="115" t="s">
        <v>387</v>
      </c>
      <c r="C34" s="138" t="s">
        <v>260</v>
      </c>
      <c r="D34" s="116">
        <v>13.6</v>
      </c>
      <c r="E34" s="118">
        <v>117.17</v>
      </c>
      <c r="F34" s="117">
        <f t="shared" si="0"/>
        <v>1593.51</v>
      </c>
      <c r="P34" s="44" t="s">
        <v>49</v>
      </c>
      <c r="AA34" s="44" t="s">
        <v>743</v>
      </c>
    </row>
    <row r="35" spans="1:27">
      <c r="A35" s="121" t="s">
        <v>123</v>
      </c>
      <c r="B35" s="122" t="s">
        <v>386</v>
      </c>
      <c r="C35" s="139" t="s">
        <v>260</v>
      </c>
      <c r="D35" s="116">
        <v>16</v>
      </c>
      <c r="E35" s="123">
        <v>936.44</v>
      </c>
      <c r="F35" s="124">
        <f t="shared" si="0"/>
        <v>14983.04</v>
      </c>
      <c r="P35" s="44" t="s">
        <v>50</v>
      </c>
      <c r="AA35" s="44" t="s">
        <v>744</v>
      </c>
    </row>
    <row r="36" spans="1:27">
      <c r="A36" s="121" t="s">
        <v>124</v>
      </c>
      <c r="B36" s="122" t="s">
        <v>388</v>
      </c>
      <c r="C36" s="139" t="s">
        <v>389</v>
      </c>
      <c r="D36" s="116">
        <v>1</v>
      </c>
      <c r="E36" s="123">
        <v>2991.1</v>
      </c>
      <c r="F36" s="124">
        <f t="shared" si="0"/>
        <v>2991.1</v>
      </c>
      <c r="P36" s="44" t="s">
        <v>50</v>
      </c>
      <c r="AA36" s="44" t="s">
        <v>745</v>
      </c>
    </row>
    <row r="37" spans="1:27">
      <c r="A37" s="114" t="s">
        <v>132</v>
      </c>
      <c r="B37" s="115" t="s">
        <v>264</v>
      </c>
      <c r="C37" s="138" t="s">
        <v>260</v>
      </c>
      <c r="D37" s="116">
        <v>68.8</v>
      </c>
      <c r="E37" s="118">
        <v>555.03</v>
      </c>
      <c r="F37" s="117">
        <f t="shared" si="0"/>
        <v>38186.06</v>
      </c>
      <c r="P37" s="44" t="s">
        <v>49</v>
      </c>
      <c r="AA37" s="44" t="s">
        <v>746</v>
      </c>
    </row>
    <row r="38" spans="1:27">
      <c r="A38" s="121" t="s">
        <v>133</v>
      </c>
      <c r="B38" s="122" t="s">
        <v>385</v>
      </c>
      <c r="C38" s="139" t="s">
        <v>260</v>
      </c>
      <c r="D38" s="116">
        <v>9</v>
      </c>
      <c r="E38" s="123">
        <v>670.93</v>
      </c>
      <c r="F38" s="124">
        <f t="shared" si="0"/>
        <v>6038.37</v>
      </c>
      <c r="P38" s="44" t="s">
        <v>50</v>
      </c>
      <c r="AA38" s="44" t="s">
        <v>747</v>
      </c>
    </row>
    <row r="39" spans="1:27">
      <c r="A39" s="121" t="s">
        <v>278</v>
      </c>
      <c r="B39" s="122" t="s">
        <v>562</v>
      </c>
      <c r="C39" s="139" t="s">
        <v>260</v>
      </c>
      <c r="D39" s="116">
        <v>64</v>
      </c>
      <c r="E39" s="123">
        <v>1229.49</v>
      </c>
      <c r="F39" s="124">
        <f t="shared" si="0"/>
        <v>78687.360000000001</v>
      </c>
      <c r="P39" s="44" t="s">
        <v>50</v>
      </c>
      <c r="AA39" s="44" t="s">
        <v>748</v>
      </c>
    </row>
    <row r="40" spans="1:27">
      <c r="A40" s="121" t="s">
        <v>294</v>
      </c>
      <c r="B40" s="122" t="s">
        <v>563</v>
      </c>
      <c r="C40" s="139" t="s">
        <v>260</v>
      </c>
      <c r="D40" s="116">
        <v>6.5</v>
      </c>
      <c r="E40" s="123">
        <v>1139.1500000000001</v>
      </c>
      <c r="F40" s="124">
        <f t="shared" si="0"/>
        <v>7404.48</v>
      </c>
      <c r="P40" s="44" t="s">
        <v>50</v>
      </c>
      <c r="AA40" s="44" t="s">
        <v>749</v>
      </c>
    </row>
    <row r="41" spans="1:27">
      <c r="A41" s="121" t="s">
        <v>295</v>
      </c>
      <c r="B41" s="122" t="s">
        <v>564</v>
      </c>
      <c r="C41" s="139" t="s">
        <v>211</v>
      </c>
      <c r="D41" s="116">
        <v>16</v>
      </c>
      <c r="E41" s="123">
        <v>694.07</v>
      </c>
      <c r="F41" s="124">
        <f t="shared" si="0"/>
        <v>11105.12</v>
      </c>
      <c r="P41" s="46" t="s">
        <v>50</v>
      </c>
      <c r="Q41" s="46"/>
      <c r="R41" s="46"/>
      <c r="AA41" s="44" t="s">
        <v>750</v>
      </c>
    </row>
    <row r="42" spans="1:27">
      <c r="A42" s="121" t="s">
        <v>296</v>
      </c>
      <c r="B42" s="122" t="s">
        <v>280</v>
      </c>
      <c r="C42" s="139" t="s">
        <v>281</v>
      </c>
      <c r="D42" s="116">
        <v>20</v>
      </c>
      <c r="E42" s="123">
        <v>363.56</v>
      </c>
      <c r="F42" s="124">
        <f t="shared" si="0"/>
        <v>7271.2</v>
      </c>
      <c r="P42" s="44" t="s">
        <v>50</v>
      </c>
      <c r="AA42" s="44" t="s">
        <v>751</v>
      </c>
    </row>
    <row r="43" spans="1:27">
      <c r="A43" s="121" t="s">
        <v>297</v>
      </c>
      <c r="B43" s="122" t="s">
        <v>282</v>
      </c>
      <c r="C43" s="139" t="s">
        <v>283</v>
      </c>
      <c r="D43" s="116">
        <v>14</v>
      </c>
      <c r="E43" s="123">
        <v>44.07</v>
      </c>
      <c r="F43" s="124">
        <f t="shared" si="0"/>
        <v>616.98</v>
      </c>
      <c r="P43" s="44" t="s">
        <v>50</v>
      </c>
      <c r="AA43" s="44" t="s">
        <v>752</v>
      </c>
    </row>
    <row r="44" spans="1:27">
      <c r="A44" s="121" t="s">
        <v>298</v>
      </c>
      <c r="B44" s="122" t="s">
        <v>284</v>
      </c>
      <c r="C44" s="139" t="s">
        <v>285</v>
      </c>
      <c r="D44" s="116">
        <v>7</v>
      </c>
      <c r="E44" s="123">
        <v>178.47</v>
      </c>
      <c r="F44" s="124">
        <f t="shared" si="0"/>
        <v>1249.29</v>
      </c>
      <c r="P44" s="44" t="s">
        <v>50</v>
      </c>
      <c r="AA44" s="44" t="s">
        <v>753</v>
      </c>
    </row>
    <row r="45" spans="1:27">
      <c r="A45" s="114" t="s">
        <v>136</v>
      </c>
      <c r="B45" s="115" t="s">
        <v>266</v>
      </c>
      <c r="C45" s="138" t="s">
        <v>99</v>
      </c>
      <c r="D45" s="116">
        <v>298.8</v>
      </c>
      <c r="E45" s="118">
        <v>61.67</v>
      </c>
      <c r="F45" s="117">
        <f t="shared" si="0"/>
        <v>18427</v>
      </c>
      <c r="P45" s="44" t="s">
        <v>49</v>
      </c>
      <c r="AA45" s="44" t="s">
        <v>754</v>
      </c>
    </row>
    <row r="46" spans="1:27">
      <c r="A46" s="121" t="s">
        <v>137</v>
      </c>
      <c r="B46" s="122" t="s">
        <v>291</v>
      </c>
      <c r="C46" s="139" t="s">
        <v>292</v>
      </c>
      <c r="D46" s="116">
        <v>125</v>
      </c>
      <c r="E46" s="123">
        <v>84.83</v>
      </c>
      <c r="F46" s="124">
        <f t="shared" si="0"/>
        <v>10603.75</v>
      </c>
      <c r="P46" s="44" t="s">
        <v>50</v>
      </c>
      <c r="AA46" s="44" t="s">
        <v>755</v>
      </c>
    </row>
    <row r="47" spans="1:27">
      <c r="A47" s="121" t="s">
        <v>138</v>
      </c>
      <c r="B47" s="122" t="s">
        <v>293</v>
      </c>
      <c r="C47" s="139" t="s">
        <v>87</v>
      </c>
      <c r="D47" s="116">
        <v>1</v>
      </c>
      <c r="E47" s="123">
        <v>2996.61</v>
      </c>
      <c r="F47" s="124">
        <f t="shared" si="0"/>
        <v>2996.61</v>
      </c>
      <c r="P47" s="44" t="s">
        <v>50</v>
      </c>
      <c r="AA47" s="44" t="s">
        <v>756</v>
      </c>
    </row>
    <row r="48" spans="1:27">
      <c r="A48" s="121" t="s">
        <v>139</v>
      </c>
      <c r="B48" s="122" t="s">
        <v>229</v>
      </c>
      <c r="C48" s="139" t="s">
        <v>80</v>
      </c>
      <c r="D48" s="116">
        <v>760</v>
      </c>
      <c r="E48" s="123">
        <v>0.39</v>
      </c>
      <c r="F48" s="124">
        <f t="shared" si="0"/>
        <v>296.39999999999998</v>
      </c>
      <c r="P48" s="44" t="s">
        <v>50</v>
      </c>
      <c r="AA48" s="147" t="s">
        <v>757</v>
      </c>
    </row>
    <row r="49" spans="1:27">
      <c r="A49" s="114" t="s">
        <v>142</v>
      </c>
      <c r="B49" s="115" t="s">
        <v>267</v>
      </c>
      <c r="C49" s="138" t="s">
        <v>99</v>
      </c>
      <c r="D49" s="116">
        <v>18</v>
      </c>
      <c r="E49" s="118">
        <v>74</v>
      </c>
      <c r="F49" s="117">
        <f t="shared" si="0"/>
        <v>1332</v>
      </c>
      <c r="P49" s="44" t="s">
        <v>49</v>
      </c>
      <c r="AA49" s="147" t="s">
        <v>758</v>
      </c>
    </row>
    <row r="50" spans="1:27">
      <c r="A50" s="121" t="s">
        <v>143</v>
      </c>
      <c r="B50" s="122" t="s">
        <v>286</v>
      </c>
      <c r="C50" s="139" t="s">
        <v>76</v>
      </c>
      <c r="D50" s="116">
        <v>18</v>
      </c>
      <c r="E50" s="123">
        <v>231.36</v>
      </c>
      <c r="F50" s="124">
        <f t="shared" si="0"/>
        <v>4164.4799999999996</v>
      </c>
      <c r="P50" s="44" t="s">
        <v>50</v>
      </c>
      <c r="AA50" s="44" t="s">
        <v>759</v>
      </c>
    </row>
    <row r="51" spans="1:27">
      <c r="A51" s="121" t="s">
        <v>144</v>
      </c>
      <c r="B51" s="122" t="s">
        <v>229</v>
      </c>
      <c r="C51" s="139" t="s">
        <v>211</v>
      </c>
      <c r="D51" s="116">
        <v>30</v>
      </c>
      <c r="E51" s="123">
        <v>0.39</v>
      </c>
      <c r="F51" s="124">
        <f t="shared" si="0"/>
        <v>11.7</v>
      </c>
      <c r="P51" s="44" t="s">
        <v>50</v>
      </c>
      <c r="AA51" s="44" t="s">
        <v>760</v>
      </c>
    </row>
    <row r="52" spans="1:27">
      <c r="A52" s="75" t="s">
        <v>45</v>
      </c>
      <c r="B52" s="137"/>
      <c r="C52" s="77"/>
      <c r="D52" s="77"/>
      <c r="E52" s="76"/>
      <c r="F52" s="131">
        <f>SUM(F20:F51)</f>
        <v>476775.84999999986</v>
      </c>
      <c r="P52" s="44" t="s">
        <v>44</v>
      </c>
      <c r="AA52" s="44" t="s">
        <v>761</v>
      </c>
    </row>
    <row r="53" spans="1:27">
      <c r="A53" s="47"/>
      <c r="B53" s="134"/>
      <c r="C53" s="64"/>
      <c r="D53" s="64"/>
      <c r="E53" s="47"/>
      <c r="F53" s="47"/>
      <c r="P53" s="44" t="s">
        <v>26</v>
      </c>
      <c r="AA53" s="147" t="s">
        <v>762</v>
      </c>
    </row>
    <row r="54" spans="1:27">
      <c r="A54" s="66">
        <v>3</v>
      </c>
      <c r="B54" s="135" t="s">
        <v>268</v>
      </c>
      <c r="C54" s="68"/>
      <c r="D54" s="68"/>
      <c r="E54" s="69"/>
      <c r="F54" s="69"/>
      <c r="P54" s="44" t="s">
        <v>41</v>
      </c>
      <c r="AA54" s="44" t="s">
        <v>763</v>
      </c>
    </row>
    <row r="55" spans="1:27">
      <c r="A55" s="114" t="s">
        <v>51</v>
      </c>
      <c r="B55" s="115" t="s">
        <v>269</v>
      </c>
      <c r="C55" s="138" t="s">
        <v>260</v>
      </c>
      <c r="D55" s="116">
        <v>37.5</v>
      </c>
      <c r="E55" s="118">
        <v>185.01</v>
      </c>
      <c r="F55" s="117">
        <f t="shared" ref="F55:F118" si="1">ROUND(E55*ROUND(D55,2),2)</f>
        <v>6937.88</v>
      </c>
      <c r="P55" s="44" t="s">
        <v>49</v>
      </c>
      <c r="AA55" s="44" t="s">
        <v>764</v>
      </c>
    </row>
    <row r="56" spans="1:27">
      <c r="A56" s="114" t="s">
        <v>55</v>
      </c>
      <c r="B56" s="115" t="s">
        <v>270</v>
      </c>
      <c r="C56" s="138" t="s">
        <v>260</v>
      </c>
      <c r="D56" s="116">
        <v>17.7</v>
      </c>
      <c r="E56" s="118">
        <v>246.68</v>
      </c>
      <c r="F56" s="117">
        <f t="shared" si="1"/>
        <v>4366.24</v>
      </c>
      <c r="P56" s="44" t="s">
        <v>49</v>
      </c>
      <c r="AA56" s="44" t="s">
        <v>765</v>
      </c>
    </row>
    <row r="57" spans="1:27">
      <c r="A57" s="114" t="s">
        <v>59</v>
      </c>
      <c r="B57" s="115" t="s">
        <v>271</v>
      </c>
      <c r="C57" s="138" t="s">
        <v>211</v>
      </c>
      <c r="D57" s="116">
        <v>7</v>
      </c>
      <c r="E57" s="118">
        <v>616.69000000000005</v>
      </c>
      <c r="F57" s="117">
        <f t="shared" si="1"/>
        <v>4316.83</v>
      </c>
      <c r="P57" s="44" t="s">
        <v>49</v>
      </c>
      <c r="AA57" s="44" t="s">
        <v>766</v>
      </c>
    </row>
    <row r="58" spans="1:27">
      <c r="A58" s="114" t="s">
        <v>94</v>
      </c>
      <c r="B58" s="115" t="s">
        <v>272</v>
      </c>
      <c r="C58" s="138" t="s">
        <v>260</v>
      </c>
      <c r="D58" s="116">
        <v>22.2</v>
      </c>
      <c r="E58" s="118">
        <v>185.01</v>
      </c>
      <c r="F58" s="117">
        <f t="shared" si="1"/>
        <v>4107.22</v>
      </c>
      <c r="P58" s="44" t="s">
        <v>49</v>
      </c>
      <c r="AA58" s="44" t="s">
        <v>767</v>
      </c>
    </row>
    <row r="59" spans="1:27">
      <c r="A59" s="114" t="s">
        <v>104</v>
      </c>
      <c r="B59" s="115" t="s">
        <v>273</v>
      </c>
      <c r="C59" s="138" t="s">
        <v>99</v>
      </c>
      <c r="D59" s="116">
        <v>10</v>
      </c>
      <c r="E59" s="118">
        <v>863.37</v>
      </c>
      <c r="F59" s="117">
        <f t="shared" si="1"/>
        <v>8633.7000000000007</v>
      </c>
      <c r="P59" s="44" t="s">
        <v>49</v>
      </c>
      <c r="AA59" s="44" t="s">
        <v>768</v>
      </c>
    </row>
    <row r="60" spans="1:27">
      <c r="A60" s="121" t="s">
        <v>105</v>
      </c>
      <c r="B60" s="122" t="s">
        <v>416</v>
      </c>
      <c r="C60" s="139" t="s">
        <v>99</v>
      </c>
      <c r="D60" s="116">
        <v>14</v>
      </c>
      <c r="E60" s="123">
        <v>583.9</v>
      </c>
      <c r="F60" s="124">
        <f t="shared" si="1"/>
        <v>8174.6</v>
      </c>
      <c r="P60" s="44" t="s">
        <v>50</v>
      </c>
      <c r="AA60" s="44" t="s">
        <v>769</v>
      </c>
    </row>
    <row r="61" spans="1:27">
      <c r="A61" s="121" t="s">
        <v>106</v>
      </c>
      <c r="B61" s="122" t="s">
        <v>417</v>
      </c>
      <c r="C61" s="139" t="s">
        <v>99</v>
      </c>
      <c r="D61" s="116">
        <v>18</v>
      </c>
      <c r="E61" s="123">
        <v>154.24</v>
      </c>
      <c r="F61" s="124">
        <f t="shared" si="1"/>
        <v>2776.32</v>
      </c>
      <c r="P61" s="44" t="s">
        <v>50</v>
      </c>
      <c r="AA61" s="44" t="s">
        <v>770</v>
      </c>
    </row>
    <row r="62" spans="1:27">
      <c r="A62" s="114" t="s">
        <v>114</v>
      </c>
      <c r="B62" s="115" t="s">
        <v>275</v>
      </c>
      <c r="C62" s="138" t="s">
        <v>260</v>
      </c>
      <c r="D62" s="116">
        <v>2.8</v>
      </c>
      <c r="E62" s="118">
        <v>246.68</v>
      </c>
      <c r="F62" s="117">
        <f t="shared" si="1"/>
        <v>690.7</v>
      </c>
      <c r="P62" s="44" t="s">
        <v>49</v>
      </c>
      <c r="AA62" s="44" t="s">
        <v>771</v>
      </c>
    </row>
    <row r="63" spans="1:27">
      <c r="A63" s="114" t="s">
        <v>118</v>
      </c>
      <c r="B63" s="115" t="s">
        <v>276</v>
      </c>
      <c r="C63" s="138" t="s">
        <v>260</v>
      </c>
      <c r="D63" s="116">
        <v>3.8</v>
      </c>
      <c r="E63" s="118">
        <v>493.36</v>
      </c>
      <c r="F63" s="117">
        <f t="shared" si="1"/>
        <v>1874.77</v>
      </c>
      <c r="P63" s="44" t="s">
        <v>49</v>
      </c>
      <c r="AA63" s="44" t="s">
        <v>772</v>
      </c>
    </row>
    <row r="64" spans="1:27">
      <c r="A64" s="114" t="s">
        <v>122</v>
      </c>
      <c r="B64" s="115" t="s">
        <v>274</v>
      </c>
      <c r="C64" s="138" t="s">
        <v>99</v>
      </c>
      <c r="D64" s="116">
        <v>2</v>
      </c>
      <c r="E64" s="118">
        <v>370.02</v>
      </c>
      <c r="F64" s="117">
        <f t="shared" si="1"/>
        <v>740.04</v>
      </c>
      <c r="P64" s="44" t="s">
        <v>49</v>
      </c>
      <c r="AA64" s="44" t="s">
        <v>773</v>
      </c>
    </row>
    <row r="65" spans="1:27">
      <c r="A65" s="121" t="s">
        <v>123</v>
      </c>
      <c r="B65" s="122" t="s">
        <v>415</v>
      </c>
      <c r="C65" s="139" t="s">
        <v>76</v>
      </c>
      <c r="D65" s="116">
        <v>2</v>
      </c>
      <c r="E65" s="123">
        <v>572.88</v>
      </c>
      <c r="F65" s="124">
        <f t="shared" si="1"/>
        <v>1145.76</v>
      </c>
      <c r="P65" s="44" t="s">
        <v>50</v>
      </c>
      <c r="AA65" s="44" t="s">
        <v>774</v>
      </c>
    </row>
    <row r="66" spans="1:27">
      <c r="A66" s="114" t="s">
        <v>132</v>
      </c>
      <c r="B66" s="115" t="s">
        <v>277</v>
      </c>
      <c r="C66" s="138" t="s">
        <v>260</v>
      </c>
      <c r="D66" s="116">
        <v>213</v>
      </c>
      <c r="E66" s="118">
        <v>339.18</v>
      </c>
      <c r="F66" s="117">
        <f t="shared" si="1"/>
        <v>72245.34</v>
      </c>
      <c r="P66" s="44" t="s">
        <v>49</v>
      </c>
      <c r="AA66" s="44" t="s">
        <v>775</v>
      </c>
    </row>
    <row r="67" spans="1:27">
      <c r="A67" s="121" t="s">
        <v>133</v>
      </c>
      <c r="B67" s="122" t="s">
        <v>303</v>
      </c>
      <c r="C67" s="139" t="s">
        <v>260</v>
      </c>
      <c r="D67" s="116">
        <v>773</v>
      </c>
      <c r="E67" s="123">
        <v>89.24</v>
      </c>
      <c r="F67" s="124">
        <f t="shared" si="1"/>
        <v>68982.52</v>
      </c>
      <c r="P67" s="44" t="s">
        <v>50</v>
      </c>
      <c r="AA67" s="147" t="s">
        <v>776</v>
      </c>
    </row>
    <row r="68" spans="1:27">
      <c r="A68" s="121" t="s">
        <v>278</v>
      </c>
      <c r="B68" s="122" t="s">
        <v>588</v>
      </c>
      <c r="C68" s="139" t="s">
        <v>260</v>
      </c>
      <c r="D68" s="116">
        <v>93</v>
      </c>
      <c r="E68" s="123">
        <v>132.19999999999999</v>
      </c>
      <c r="F68" s="124">
        <f t="shared" si="1"/>
        <v>12294.6</v>
      </c>
      <c r="P68" s="44" t="s">
        <v>50</v>
      </c>
      <c r="AA68" s="44" t="s">
        <v>777</v>
      </c>
    </row>
    <row r="69" spans="1:27">
      <c r="A69" s="121" t="s">
        <v>294</v>
      </c>
      <c r="B69" s="122" t="s">
        <v>590</v>
      </c>
      <c r="C69" s="139" t="s">
        <v>260</v>
      </c>
      <c r="D69" s="116">
        <v>30</v>
      </c>
      <c r="E69" s="123">
        <v>121.19</v>
      </c>
      <c r="F69" s="124">
        <f t="shared" si="1"/>
        <v>3635.7</v>
      </c>
      <c r="P69" s="44" t="s">
        <v>50</v>
      </c>
      <c r="AA69" s="44" t="s">
        <v>778</v>
      </c>
    </row>
    <row r="70" spans="1:27">
      <c r="A70" s="121" t="s">
        <v>295</v>
      </c>
      <c r="B70" s="122" t="s">
        <v>304</v>
      </c>
      <c r="C70" s="139" t="s">
        <v>76</v>
      </c>
      <c r="D70" s="116">
        <v>98</v>
      </c>
      <c r="E70" s="123">
        <v>71.61</v>
      </c>
      <c r="F70" s="124">
        <f t="shared" si="1"/>
        <v>7017.78</v>
      </c>
      <c r="P70" s="44" t="s">
        <v>50</v>
      </c>
      <c r="AA70" s="44" t="s">
        <v>779</v>
      </c>
    </row>
    <row r="71" spans="1:27">
      <c r="A71" s="121" t="s">
        <v>296</v>
      </c>
      <c r="B71" s="122" t="s">
        <v>305</v>
      </c>
      <c r="C71" s="139" t="s">
        <v>76</v>
      </c>
      <c r="D71" s="116">
        <v>290</v>
      </c>
      <c r="E71" s="123">
        <v>73.81</v>
      </c>
      <c r="F71" s="124">
        <f t="shared" si="1"/>
        <v>21404.9</v>
      </c>
      <c r="P71" s="44" t="s">
        <v>50</v>
      </c>
      <c r="AA71" s="44" t="s">
        <v>780</v>
      </c>
    </row>
    <row r="72" spans="1:27">
      <c r="A72" s="121" t="s">
        <v>297</v>
      </c>
      <c r="B72" s="122" t="s">
        <v>615</v>
      </c>
      <c r="C72" s="139" t="s">
        <v>76</v>
      </c>
      <c r="D72" s="116">
        <v>52</v>
      </c>
      <c r="E72" s="123">
        <v>71.61</v>
      </c>
      <c r="F72" s="124">
        <f t="shared" si="1"/>
        <v>3723.72</v>
      </c>
      <c r="P72" s="44" t="s">
        <v>50</v>
      </c>
      <c r="AA72" s="44" t="s">
        <v>781</v>
      </c>
    </row>
    <row r="73" spans="1:27">
      <c r="A73" s="121" t="s">
        <v>298</v>
      </c>
      <c r="B73" s="122" t="s">
        <v>616</v>
      </c>
      <c r="C73" s="139" t="s">
        <v>76</v>
      </c>
      <c r="D73" s="116">
        <v>146</v>
      </c>
      <c r="E73" s="123">
        <v>73.81</v>
      </c>
      <c r="F73" s="124">
        <f t="shared" si="1"/>
        <v>10776.26</v>
      </c>
      <c r="P73" s="44" t="s">
        <v>50</v>
      </c>
      <c r="AA73" s="44" t="s">
        <v>782</v>
      </c>
    </row>
    <row r="74" spans="1:27">
      <c r="A74" s="121" t="s">
        <v>299</v>
      </c>
      <c r="B74" s="122" t="s">
        <v>306</v>
      </c>
      <c r="C74" s="139" t="s">
        <v>80</v>
      </c>
      <c r="D74" s="116">
        <v>3043</v>
      </c>
      <c r="E74" s="123">
        <v>0.2</v>
      </c>
      <c r="F74" s="124">
        <f t="shared" si="1"/>
        <v>608.6</v>
      </c>
      <c r="P74" s="44" t="s">
        <v>50</v>
      </c>
      <c r="AA74" s="44" t="s">
        <v>783</v>
      </c>
    </row>
    <row r="75" spans="1:27">
      <c r="A75" s="121" t="s">
        <v>300</v>
      </c>
      <c r="B75" s="122" t="s">
        <v>307</v>
      </c>
      <c r="C75" s="139" t="s">
        <v>211</v>
      </c>
      <c r="D75" s="116">
        <v>6700</v>
      </c>
      <c r="E75" s="123">
        <v>0.26</v>
      </c>
      <c r="F75" s="124">
        <f t="shared" si="1"/>
        <v>1742</v>
      </c>
      <c r="P75" s="44" t="s">
        <v>50</v>
      </c>
      <c r="AA75" s="44" t="s">
        <v>784</v>
      </c>
    </row>
    <row r="76" spans="1:27">
      <c r="A76" s="121" t="s">
        <v>301</v>
      </c>
      <c r="B76" s="122" t="s">
        <v>308</v>
      </c>
      <c r="C76" s="139" t="s">
        <v>309</v>
      </c>
      <c r="D76" s="116">
        <v>232</v>
      </c>
      <c r="E76" s="123">
        <v>18.18</v>
      </c>
      <c r="F76" s="124">
        <f t="shared" si="1"/>
        <v>4217.76</v>
      </c>
      <c r="P76" s="44" t="s">
        <v>50</v>
      </c>
      <c r="AA76" s="44" t="s">
        <v>785</v>
      </c>
    </row>
    <row r="77" spans="1:27">
      <c r="A77" s="121" t="s">
        <v>302</v>
      </c>
      <c r="B77" s="122" t="s">
        <v>310</v>
      </c>
      <c r="C77" s="139" t="s">
        <v>76</v>
      </c>
      <c r="D77" s="116">
        <v>356</v>
      </c>
      <c r="E77" s="123">
        <v>2.8</v>
      </c>
      <c r="F77" s="124">
        <f t="shared" si="1"/>
        <v>996.8</v>
      </c>
      <c r="P77" s="44" t="s">
        <v>50</v>
      </c>
      <c r="AA77" s="44" t="s">
        <v>786</v>
      </c>
    </row>
    <row r="78" spans="1:27">
      <c r="A78" s="121" t="s">
        <v>587</v>
      </c>
      <c r="B78" s="122" t="s">
        <v>229</v>
      </c>
      <c r="C78" s="139" t="s">
        <v>80</v>
      </c>
      <c r="D78" s="116">
        <v>360</v>
      </c>
      <c r="E78" s="123">
        <v>0.39</v>
      </c>
      <c r="F78" s="124">
        <f t="shared" si="1"/>
        <v>140.4</v>
      </c>
      <c r="P78" s="44" t="s">
        <v>50</v>
      </c>
      <c r="AA78" s="44" t="s">
        <v>787</v>
      </c>
    </row>
    <row r="79" spans="1:27">
      <c r="A79" s="121" t="s">
        <v>589</v>
      </c>
      <c r="B79" s="122" t="s">
        <v>311</v>
      </c>
      <c r="C79" s="139" t="s">
        <v>76</v>
      </c>
      <c r="D79" s="116">
        <v>290</v>
      </c>
      <c r="E79" s="123">
        <v>9.4700000000000006</v>
      </c>
      <c r="F79" s="124">
        <f t="shared" si="1"/>
        <v>2746.3</v>
      </c>
      <c r="P79" s="44" t="s">
        <v>50</v>
      </c>
      <c r="AA79" s="44" t="s">
        <v>788</v>
      </c>
    </row>
    <row r="80" spans="1:27">
      <c r="A80" s="121" t="s">
        <v>613</v>
      </c>
      <c r="B80" s="122" t="s">
        <v>312</v>
      </c>
      <c r="C80" s="139" t="s">
        <v>260</v>
      </c>
      <c r="D80" s="116">
        <v>286</v>
      </c>
      <c r="E80" s="123">
        <v>99.15</v>
      </c>
      <c r="F80" s="124">
        <f t="shared" si="1"/>
        <v>28356.9</v>
      </c>
      <c r="P80" s="44" t="s">
        <v>50</v>
      </c>
      <c r="AA80" s="44" t="s">
        <v>789</v>
      </c>
    </row>
    <row r="81" spans="1:27">
      <c r="A81" s="121" t="s">
        <v>614</v>
      </c>
      <c r="B81" s="122" t="s">
        <v>313</v>
      </c>
      <c r="C81" s="139" t="s">
        <v>314</v>
      </c>
      <c r="D81" s="116">
        <v>55</v>
      </c>
      <c r="E81" s="123">
        <v>35.25</v>
      </c>
      <c r="F81" s="124">
        <f t="shared" si="1"/>
        <v>1938.75</v>
      </c>
      <c r="P81" s="44" t="s">
        <v>50</v>
      </c>
      <c r="AA81" s="44" t="s">
        <v>790</v>
      </c>
    </row>
    <row r="82" spans="1:27">
      <c r="A82" s="114" t="s">
        <v>136</v>
      </c>
      <c r="B82" s="115" t="s">
        <v>612</v>
      </c>
      <c r="C82" s="138" t="s">
        <v>260</v>
      </c>
      <c r="D82" s="116">
        <v>41</v>
      </c>
      <c r="E82" s="118">
        <v>308.35000000000002</v>
      </c>
      <c r="F82" s="117">
        <f t="shared" si="1"/>
        <v>12642.35</v>
      </c>
      <c r="P82" s="44" t="s">
        <v>49</v>
      </c>
      <c r="AA82" s="44" t="s">
        <v>791</v>
      </c>
    </row>
    <row r="83" spans="1:27">
      <c r="A83" s="121" t="s">
        <v>137</v>
      </c>
      <c r="B83" s="122" t="s">
        <v>303</v>
      </c>
      <c r="C83" s="139" t="s">
        <v>260</v>
      </c>
      <c r="D83" s="116">
        <v>82</v>
      </c>
      <c r="E83" s="123">
        <v>132.19999999999999</v>
      </c>
      <c r="F83" s="124">
        <f t="shared" si="1"/>
        <v>10840.4</v>
      </c>
      <c r="P83" s="44" t="s">
        <v>50</v>
      </c>
      <c r="AA83" s="44" t="s">
        <v>792</v>
      </c>
    </row>
    <row r="84" spans="1:27">
      <c r="A84" s="121" t="s">
        <v>138</v>
      </c>
      <c r="B84" s="122" t="s">
        <v>408</v>
      </c>
      <c r="C84" s="139" t="s">
        <v>76</v>
      </c>
      <c r="D84" s="116">
        <v>82</v>
      </c>
      <c r="E84" s="123">
        <v>51.78</v>
      </c>
      <c r="F84" s="124">
        <f t="shared" si="1"/>
        <v>4245.96</v>
      </c>
      <c r="P84" s="44" t="s">
        <v>50</v>
      </c>
      <c r="AA84" s="44" t="s">
        <v>793</v>
      </c>
    </row>
    <row r="85" spans="1:27">
      <c r="A85" s="121" t="s">
        <v>139</v>
      </c>
      <c r="B85" s="122" t="s">
        <v>617</v>
      </c>
      <c r="C85" s="139" t="s">
        <v>76</v>
      </c>
      <c r="D85" s="116">
        <v>30</v>
      </c>
      <c r="E85" s="123">
        <v>36.36</v>
      </c>
      <c r="F85" s="124">
        <f t="shared" si="1"/>
        <v>1090.8</v>
      </c>
      <c r="P85" s="44" t="s">
        <v>50</v>
      </c>
      <c r="AA85" s="44" t="s">
        <v>794</v>
      </c>
    </row>
    <row r="86" spans="1:27">
      <c r="A86" s="121" t="s">
        <v>140</v>
      </c>
      <c r="B86" s="122" t="s">
        <v>618</v>
      </c>
      <c r="C86" s="139" t="s">
        <v>211</v>
      </c>
      <c r="D86" s="116">
        <v>30</v>
      </c>
      <c r="E86" s="123">
        <v>6.72</v>
      </c>
      <c r="F86" s="124">
        <f t="shared" si="1"/>
        <v>201.6</v>
      </c>
      <c r="P86" s="44" t="s">
        <v>50</v>
      </c>
      <c r="AA86" s="44" t="s">
        <v>795</v>
      </c>
    </row>
    <row r="87" spans="1:27">
      <c r="A87" s="121" t="s">
        <v>604</v>
      </c>
      <c r="B87" s="122" t="s">
        <v>306</v>
      </c>
      <c r="C87" s="139" t="s">
        <v>80</v>
      </c>
      <c r="D87" s="116">
        <v>290</v>
      </c>
      <c r="E87" s="123">
        <v>0.2</v>
      </c>
      <c r="F87" s="124">
        <f t="shared" si="1"/>
        <v>58</v>
      </c>
      <c r="P87" s="44" t="s">
        <v>50</v>
      </c>
      <c r="AA87" s="44" t="s">
        <v>796</v>
      </c>
    </row>
    <row r="88" spans="1:27">
      <c r="A88" s="121" t="s">
        <v>605</v>
      </c>
      <c r="B88" s="122" t="s">
        <v>307</v>
      </c>
      <c r="C88" s="139" t="s">
        <v>80</v>
      </c>
      <c r="D88" s="116">
        <v>580</v>
      </c>
      <c r="E88" s="123">
        <v>0.28000000000000003</v>
      </c>
      <c r="F88" s="124">
        <f t="shared" si="1"/>
        <v>162.4</v>
      </c>
      <c r="P88" s="44" t="s">
        <v>50</v>
      </c>
      <c r="AA88" s="44" t="s">
        <v>797</v>
      </c>
    </row>
    <row r="89" spans="1:27">
      <c r="A89" s="121" t="s">
        <v>606</v>
      </c>
      <c r="B89" s="122" t="s">
        <v>308</v>
      </c>
      <c r="C89" s="139" t="s">
        <v>309</v>
      </c>
      <c r="D89" s="116">
        <v>22</v>
      </c>
      <c r="E89" s="123">
        <v>18.18</v>
      </c>
      <c r="F89" s="124">
        <f t="shared" si="1"/>
        <v>399.96</v>
      </c>
      <c r="P89" s="44" t="s">
        <v>50</v>
      </c>
      <c r="AA89" s="44" t="s">
        <v>798</v>
      </c>
    </row>
    <row r="90" spans="1:27">
      <c r="A90" s="121" t="s">
        <v>607</v>
      </c>
      <c r="B90" s="122" t="s">
        <v>310</v>
      </c>
      <c r="C90" s="139" t="s">
        <v>76</v>
      </c>
      <c r="D90" s="116">
        <v>33</v>
      </c>
      <c r="E90" s="123">
        <v>2.8</v>
      </c>
      <c r="F90" s="124">
        <f t="shared" si="1"/>
        <v>92.4</v>
      </c>
      <c r="P90" s="44" t="s">
        <v>50</v>
      </c>
      <c r="AA90" s="44" t="s">
        <v>799</v>
      </c>
    </row>
    <row r="91" spans="1:27">
      <c r="A91" s="121" t="s">
        <v>608</v>
      </c>
      <c r="B91" s="122" t="s">
        <v>229</v>
      </c>
      <c r="C91" s="139" t="s">
        <v>80</v>
      </c>
      <c r="D91" s="116">
        <v>66</v>
      </c>
      <c r="E91" s="123">
        <v>0.39</v>
      </c>
      <c r="F91" s="124">
        <f t="shared" si="1"/>
        <v>25.74</v>
      </c>
      <c r="P91" s="44" t="s">
        <v>50</v>
      </c>
      <c r="AA91" s="44" t="s">
        <v>800</v>
      </c>
    </row>
    <row r="92" spans="1:27">
      <c r="A92" s="121" t="s">
        <v>609</v>
      </c>
      <c r="B92" s="122" t="s">
        <v>311</v>
      </c>
      <c r="C92" s="139" t="s">
        <v>76</v>
      </c>
      <c r="D92" s="116">
        <v>22</v>
      </c>
      <c r="E92" s="123">
        <v>9.4700000000000006</v>
      </c>
      <c r="F92" s="124">
        <f t="shared" si="1"/>
        <v>208.34</v>
      </c>
      <c r="P92" s="44" t="s">
        <v>50</v>
      </c>
      <c r="AA92" s="44" t="s">
        <v>801</v>
      </c>
    </row>
    <row r="93" spans="1:27">
      <c r="A93" s="121" t="s">
        <v>610</v>
      </c>
      <c r="B93" s="122" t="s">
        <v>619</v>
      </c>
      <c r="C93" s="139" t="s">
        <v>260</v>
      </c>
      <c r="D93" s="116">
        <v>41</v>
      </c>
      <c r="E93" s="123">
        <v>106.86</v>
      </c>
      <c r="F93" s="124">
        <f t="shared" si="1"/>
        <v>4381.26</v>
      </c>
      <c r="P93" s="44" t="s">
        <v>50</v>
      </c>
      <c r="AA93" s="44" t="s">
        <v>802</v>
      </c>
    </row>
    <row r="94" spans="1:27">
      <c r="A94" s="121" t="s">
        <v>611</v>
      </c>
      <c r="B94" s="122" t="s">
        <v>322</v>
      </c>
      <c r="C94" s="139" t="s">
        <v>314</v>
      </c>
      <c r="D94" s="116">
        <v>3</v>
      </c>
      <c r="E94" s="123">
        <v>35.25</v>
      </c>
      <c r="F94" s="124">
        <f t="shared" si="1"/>
        <v>105.75</v>
      </c>
      <c r="P94" s="44" t="s">
        <v>50</v>
      </c>
      <c r="AA94" s="44" t="s">
        <v>803</v>
      </c>
    </row>
    <row r="95" spans="1:27">
      <c r="A95" s="114" t="s">
        <v>142</v>
      </c>
      <c r="B95" s="115" t="s">
        <v>491</v>
      </c>
      <c r="C95" s="138" t="s">
        <v>260</v>
      </c>
      <c r="D95" s="116">
        <v>647.5</v>
      </c>
      <c r="E95" s="118">
        <v>172.67</v>
      </c>
      <c r="F95" s="117">
        <f t="shared" si="1"/>
        <v>111803.83</v>
      </c>
      <c r="P95" s="44" t="s">
        <v>49</v>
      </c>
      <c r="AA95" s="44" t="s">
        <v>804</v>
      </c>
    </row>
    <row r="96" spans="1:27">
      <c r="A96" s="121" t="s">
        <v>143</v>
      </c>
      <c r="B96" s="122" t="s">
        <v>313</v>
      </c>
      <c r="C96" s="139" t="s">
        <v>314</v>
      </c>
      <c r="D96" s="116">
        <v>65</v>
      </c>
      <c r="E96" s="123">
        <v>35.25</v>
      </c>
      <c r="F96" s="124">
        <f t="shared" si="1"/>
        <v>2291.25</v>
      </c>
      <c r="P96" s="44" t="s">
        <v>50</v>
      </c>
      <c r="AA96" s="44" t="s">
        <v>805</v>
      </c>
    </row>
    <row r="97" spans="1:27">
      <c r="A97" s="121" t="s">
        <v>144</v>
      </c>
      <c r="B97" s="122" t="s">
        <v>315</v>
      </c>
      <c r="C97" s="139" t="s">
        <v>281</v>
      </c>
      <c r="D97" s="116">
        <v>52</v>
      </c>
      <c r="E97" s="123">
        <v>657.71</v>
      </c>
      <c r="F97" s="124">
        <f t="shared" si="1"/>
        <v>34200.92</v>
      </c>
      <c r="P97" s="44" t="s">
        <v>50</v>
      </c>
      <c r="AA97" s="44" t="s">
        <v>806</v>
      </c>
    </row>
    <row r="98" spans="1:27">
      <c r="A98" s="121" t="s">
        <v>145</v>
      </c>
      <c r="B98" s="122" t="s">
        <v>316</v>
      </c>
      <c r="C98" s="139" t="s">
        <v>281</v>
      </c>
      <c r="D98" s="116">
        <v>11</v>
      </c>
      <c r="E98" s="123">
        <v>1246.02</v>
      </c>
      <c r="F98" s="124">
        <f t="shared" si="1"/>
        <v>13706.22</v>
      </c>
      <c r="P98" s="44" t="s">
        <v>50</v>
      </c>
      <c r="AA98" s="44" t="s">
        <v>807</v>
      </c>
    </row>
    <row r="99" spans="1:27">
      <c r="A99" s="121" t="s">
        <v>146</v>
      </c>
      <c r="B99" s="122" t="s">
        <v>319</v>
      </c>
      <c r="C99" s="139" t="s">
        <v>76</v>
      </c>
      <c r="D99" s="116">
        <v>16</v>
      </c>
      <c r="E99" s="123">
        <v>242.37</v>
      </c>
      <c r="F99" s="124">
        <f t="shared" si="1"/>
        <v>3877.92</v>
      </c>
      <c r="P99" s="44" t="s">
        <v>50</v>
      </c>
      <c r="AA99" s="44" t="s">
        <v>808</v>
      </c>
    </row>
    <row r="100" spans="1:27">
      <c r="A100" s="114" t="s">
        <v>152</v>
      </c>
      <c r="B100" s="115" t="s">
        <v>490</v>
      </c>
      <c r="C100" s="138" t="s">
        <v>260</v>
      </c>
      <c r="D100" s="116">
        <v>647.5</v>
      </c>
      <c r="E100" s="118">
        <v>98.67</v>
      </c>
      <c r="F100" s="117">
        <f t="shared" si="1"/>
        <v>63888.83</v>
      </c>
      <c r="P100" s="44" t="s">
        <v>49</v>
      </c>
      <c r="AA100" s="44" t="s">
        <v>809</v>
      </c>
    </row>
    <row r="101" spans="1:27">
      <c r="A101" s="121" t="s">
        <v>153</v>
      </c>
      <c r="B101" s="122" t="s">
        <v>324</v>
      </c>
      <c r="C101" s="139" t="s">
        <v>554</v>
      </c>
      <c r="D101" s="116">
        <v>14</v>
      </c>
      <c r="E101" s="123">
        <v>932.03</v>
      </c>
      <c r="F101" s="124">
        <f t="shared" si="1"/>
        <v>13048.42</v>
      </c>
      <c r="P101" s="44" t="s">
        <v>50</v>
      </c>
      <c r="AA101" s="44" t="s">
        <v>810</v>
      </c>
    </row>
    <row r="102" spans="1:27">
      <c r="A102" s="121" t="s">
        <v>154</v>
      </c>
      <c r="B102" s="122" t="s">
        <v>320</v>
      </c>
      <c r="C102" s="139" t="s">
        <v>321</v>
      </c>
      <c r="D102" s="116">
        <v>15</v>
      </c>
      <c r="E102" s="123">
        <v>364.66</v>
      </c>
      <c r="F102" s="124">
        <f t="shared" si="1"/>
        <v>5469.9</v>
      </c>
      <c r="P102" s="44" t="s">
        <v>50</v>
      </c>
      <c r="AA102" s="44" t="s">
        <v>811</v>
      </c>
    </row>
    <row r="103" spans="1:27">
      <c r="A103" s="114" t="s">
        <v>158</v>
      </c>
      <c r="B103" s="115" t="s">
        <v>492</v>
      </c>
      <c r="C103" s="138" t="s">
        <v>260</v>
      </c>
      <c r="D103" s="116">
        <v>647.5</v>
      </c>
      <c r="E103" s="118">
        <v>98.67</v>
      </c>
      <c r="F103" s="117">
        <f t="shared" si="1"/>
        <v>63888.83</v>
      </c>
      <c r="P103" s="44" t="s">
        <v>49</v>
      </c>
      <c r="AA103" s="44" t="s">
        <v>812</v>
      </c>
    </row>
    <row r="104" spans="1:27">
      <c r="A104" s="121" t="s">
        <v>159</v>
      </c>
      <c r="B104" s="122" t="s">
        <v>317</v>
      </c>
      <c r="C104" s="139" t="s">
        <v>318</v>
      </c>
      <c r="D104" s="116">
        <v>47</v>
      </c>
      <c r="E104" s="123">
        <v>1121.53</v>
      </c>
      <c r="F104" s="124">
        <f t="shared" si="1"/>
        <v>52711.91</v>
      </c>
      <c r="P104" s="44" t="s">
        <v>50</v>
      </c>
      <c r="AA104" s="44" t="s">
        <v>813</v>
      </c>
    </row>
    <row r="105" spans="1:27">
      <c r="A105" s="121" t="s">
        <v>160</v>
      </c>
      <c r="B105" s="122" t="s">
        <v>319</v>
      </c>
      <c r="C105" s="139" t="s">
        <v>76</v>
      </c>
      <c r="D105" s="116">
        <v>16</v>
      </c>
      <c r="E105" s="123">
        <v>242.37</v>
      </c>
      <c r="F105" s="124">
        <f t="shared" si="1"/>
        <v>3877.92</v>
      </c>
      <c r="P105" s="44" t="s">
        <v>50</v>
      </c>
      <c r="AA105" s="44" t="s">
        <v>814</v>
      </c>
    </row>
    <row r="106" spans="1:27">
      <c r="A106" s="114" t="s">
        <v>165</v>
      </c>
      <c r="B106" s="115" t="s">
        <v>279</v>
      </c>
      <c r="C106" s="138" t="s">
        <v>260</v>
      </c>
      <c r="D106" s="116">
        <v>648</v>
      </c>
      <c r="E106" s="118">
        <v>37</v>
      </c>
      <c r="F106" s="117">
        <f t="shared" si="1"/>
        <v>23976</v>
      </c>
      <c r="P106" s="44" t="s">
        <v>49</v>
      </c>
      <c r="AA106" s="44" t="s">
        <v>815</v>
      </c>
    </row>
    <row r="107" spans="1:27">
      <c r="A107" s="121" t="s">
        <v>166</v>
      </c>
      <c r="B107" s="122" t="s">
        <v>322</v>
      </c>
      <c r="C107" s="139" t="s">
        <v>323</v>
      </c>
      <c r="D107" s="116">
        <v>65</v>
      </c>
      <c r="E107" s="123">
        <v>35.25</v>
      </c>
      <c r="F107" s="124">
        <f t="shared" si="1"/>
        <v>2291.25</v>
      </c>
      <c r="P107" s="44" t="s">
        <v>50</v>
      </c>
      <c r="AA107" s="44" t="s">
        <v>816</v>
      </c>
    </row>
    <row r="108" spans="1:27">
      <c r="A108" s="114" t="s">
        <v>169</v>
      </c>
      <c r="B108" s="115" t="s">
        <v>493</v>
      </c>
      <c r="C108" s="138" t="s">
        <v>76</v>
      </c>
      <c r="D108" s="116">
        <v>136.5</v>
      </c>
      <c r="E108" s="118">
        <v>123.34</v>
      </c>
      <c r="F108" s="117">
        <f t="shared" si="1"/>
        <v>16835.91</v>
      </c>
      <c r="P108" s="44" t="s">
        <v>49</v>
      </c>
      <c r="AA108" s="44" t="s">
        <v>817</v>
      </c>
    </row>
    <row r="109" spans="1:27">
      <c r="A109" s="121" t="s">
        <v>170</v>
      </c>
      <c r="B109" s="122" t="s">
        <v>313</v>
      </c>
      <c r="C109" s="139" t="s">
        <v>314</v>
      </c>
      <c r="D109" s="116">
        <v>12</v>
      </c>
      <c r="E109" s="123">
        <v>35.25</v>
      </c>
      <c r="F109" s="124">
        <f t="shared" si="1"/>
        <v>423</v>
      </c>
      <c r="P109" s="44" t="s">
        <v>50</v>
      </c>
      <c r="AA109" s="44" t="s">
        <v>818</v>
      </c>
    </row>
    <row r="110" spans="1:27">
      <c r="A110" s="121" t="s">
        <v>591</v>
      </c>
      <c r="B110" s="122" t="s">
        <v>315</v>
      </c>
      <c r="C110" s="139" t="s">
        <v>281</v>
      </c>
      <c r="D110" s="116">
        <v>5</v>
      </c>
      <c r="E110" s="123">
        <v>657.71</v>
      </c>
      <c r="F110" s="124">
        <f t="shared" si="1"/>
        <v>3288.55</v>
      </c>
      <c r="P110" s="44" t="s">
        <v>50</v>
      </c>
      <c r="AA110" s="44" t="s">
        <v>819</v>
      </c>
    </row>
    <row r="111" spans="1:27">
      <c r="A111" s="121" t="s">
        <v>592</v>
      </c>
      <c r="B111" s="122" t="s">
        <v>317</v>
      </c>
      <c r="C111" s="139" t="s">
        <v>318</v>
      </c>
      <c r="D111" s="116">
        <v>4</v>
      </c>
      <c r="E111" s="123">
        <v>1121.53</v>
      </c>
      <c r="F111" s="124">
        <f t="shared" si="1"/>
        <v>4486.12</v>
      </c>
      <c r="P111" s="44" t="s">
        <v>50</v>
      </c>
      <c r="AA111" s="147" t="s">
        <v>820</v>
      </c>
    </row>
    <row r="112" spans="1:27">
      <c r="A112" s="121" t="s">
        <v>593</v>
      </c>
      <c r="B112" s="122" t="s">
        <v>319</v>
      </c>
      <c r="C112" s="139" t="s">
        <v>76</v>
      </c>
      <c r="D112" s="116">
        <v>3</v>
      </c>
      <c r="E112" s="123">
        <v>242.37</v>
      </c>
      <c r="F112" s="124">
        <f t="shared" si="1"/>
        <v>727.11</v>
      </c>
      <c r="P112" s="44" t="s">
        <v>50</v>
      </c>
      <c r="AA112" s="44" t="s">
        <v>821</v>
      </c>
    </row>
    <row r="113" spans="1:27">
      <c r="A113" s="114" t="s">
        <v>176</v>
      </c>
      <c r="B113" s="115" t="s">
        <v>329</v>
      </c>
      <c r="C113" s="138" t="s">
        <v>260</v>
      </c>
      <c r="D113" s="116">
        <v>647.5</v>
      </c>
      <c r="E113" s="118">
        <v>74</v>
      </c>
      <c r="F113" s="117">
        <f t="shared" si="1"/>
        <v>47915</v>
      </c>
      <c r="P113" s="44" t="s">
        <v>49</v>
      </c>
      <c r="AA113" s="44" t="s">
        <v>822</v>
      </c>
    </row>
    <row r="114" spans="1:27">
      <c r="A114" s="121" t="s">
        <v>177</v>
      </c>
      <c r="B114" s="122" t="s">
        <v>496</v>
      </c>
      <c r="C114" s="139" t="s">
        <v>323</v>
      </c>
      <c r="D114" s="116">
        <v>170</v>
      </c>
      <c r="E114" s="123">
        <v>484.75</v>
      </c>
      <c r="F114" s="124">
        <f t="shared" si="1"/>
        <v>82407.5</v>
      </c>
      <c r="P114" s="44" t="s">
        <v>50</v>
      </c>
      <c r="AA114" s="44" t="s">
        <v>823</v>
      </c>
    </row>
    <row r="115" spans="1:27">
      <c r="A115" s="114" t="s">
        <v>180</v>
      </c>
      <c r="B115" s="115" t="s">
        <v>330</v>
      </c>
      <c r="C115" s="138" t="s">
        <v>76</v>
      </c>
      <c r="D115" s="116">
        <v>136.5</v>
      </c>
      <c r="E115" s="118">
        <v>61.67</v>
      </c>
      <c r="F115" s="117">
        <f t="shared" si="1"/>
        <v>8417.9599999999991</v>
      </c>
      <c r="P115" s="44" t="s">
        <v>49</v>
      </c>
      <c r="AA115" s="44" t="s">
        <v>824</v>
      </c>
    </row>
    <row r="116" spans="1:27">
      <c r="A116" s="121" t="s">
        <v>181</v>
      </c>
      <c r="B116" s="122" t="s">
        <v>497</v>
      </c>
      <c r="C116" s="139" t="s">
        <v>323</v>
      </c>
      <c r="D116" s="116">
        <v>16</v>
      </c>
      <c r="E116" s="123">
        <v>429.66</v>
      </c>
      <c r="F116" s="124">
        <f t="shared" si="1"/>
        <v>6874.56</v>
      </c>
      <c r="P116" s="44" t="s">
        <v>50</v>
      </c>
      <c r="AA116" s="44" t="s">
        <v>825</v>
      </c>
    </row>
    <row r="117" spans="1:27">
      <c r="A117" s="114" t="s">
        <v>184</v>
      </c>
      <c r="B117" s="115" t="s">
        <v>332</v>
      </c>
      <c r="C117" s="138" t="s">
        <v>260</v>
      </c>
      <c r="D117" s="116">
        <v>62</v>
      </c>
      <c r="E117" s="118">
        <v>1359.2</v>
      </c>
      <c r="F117" s="117">
        <f t="shared" si="1"/>
        <v>84270.399999999994</v>
      </c>
      <c r="P117" s="44" t="s">
        <v>49</v>
      </c>
      <c r="AA117" s="44" t="s">
        <v>826</v>
      </c>
    </row>
    <row r="118" spans="1:27" ht="31.5">
      <c r="A118" s="121" t="s">
        <v>185</v>
      </c>
      <c r="B118" s="122" t="s">
        <v>565</v>
      </c>
      <c r="C118" s="139" t="s">
        <v>260</v>
      </c>
      <c r="D118" s="116">
        <v>7</v>
      </c>
      <c r="E118" s="123">
        <v>4616.1000000000004</v>
      </c>
      <c r="F118" s="124">
        <f t="shared" si="1"/>
        <v>32312.7</v>
      </c>
      <c r="P118" s="44" t="s">
        <v>50</v>
      </c>
      <c r="AA118" s="44" t="s">
        <v>827</v>
      </c>
    </row>
    <row r="119" spans="1:27" ht="31.5">
      <c r="A119" s="121" t="s">
        <v>333</v>
      </c>
      <c r="B119" s="122" t="s">
        <v>717</v>
      </c>
      <c r="C119" s="139" t="s">
        <v>260</v>
      </c>
      <c r="D119" s="116">
        <v>55</v>
      </c>
      <c r="E119" s="123">
        <v>4759.32</v>
      </c>
      <c r="F119" s="124">
        <f t="shared" ref="F119:F155" si="2">ROUND(E119*ROUND(D119,2),2)</f>
        <v>261762.6</v>
      </c>
      <c r="P119" s="46" t="s">
        <v>50</v>
      </c>
      <c r="Q119" s="46"/>
      <c r="R119" s="46"/>
      <c r="AA119" s="44" t="s">
        <v>828</v>
      </c>
    </row>
    <row r="120" spans="1:27" ht="47.25">
      <c r="A120" s="121" t="s">
        <v>334</v>
      </c>
      <c r="B120" s="122" t="s">
        <v>533</v>
      </c>
      <c r="C120" s="139" t="s">
        <v>211</v>
      </c>
      <c r="D120" s="116">
        <v>4</v>
      </c>
      <c r="E120" s="123">
        <v>14740.68</v>
      </c>
      <c r="F120" s="124">
        <f t="shared" si="2"/>
        <v>58962.720000000001</v>
      </c>
      <c r="P120" s="44" t="s">
        <v>50</v>
      </c>
      <c r="AA120" s="44" t="s">
        <v>829</v>
      </c>
    </row>
    <row r="121" spans="1:27">
      <c r="A121" s="114" t="s">
        <v>186</v>
      </c>
      <c r="B121" s="115" t="s">
        <v>335</v>
      </c>
      <c r="C121" s="138" t="s">
        <v>260</v>
      </c>
      <c r="D121" s="116">
        <v>56</v>
      </c>
      <c r="E121" s="118">
        <v>555.03</v>
      </c>
      <c r="F121" s="117">
        <f t="shared" si="2"/>
        <v>31081.68</v>
      </c>
      <c r="P121" s="44" t="s">
        <v>49</v>
      </c>
      <c r="AA121" s="44" t="s">
        <v>830</v>
      </c>
    </row>
    <row r="122" spans="1:27" ht="31.5">
      <c r="A122" s="121" t="s">
        <v>187</v>
      </c>
      <c r="B122" s="122" t="s">
        <v>534</v>
      </c>
      <c r="C122" s="139" t="s">
        <v>260</v>
      </c>
      <c r="D122" s="116">
        <v>46</v>
      </c>
      <c r="E122" s="123">
        <v>599.32000000000005</v>
      </c>
      <c r="F122" s="124">
        <f t="shared" si="2"/>
        <v>27568.720000000001</v>
      </c>
      <c r="P122" s="44" t="s">
        <v>50</v>
      </c>
      <c r="AA122" s="44" t="s">
        <v>831</v>
      </c>
    </row>
    <row r="123" spans="1:27" ht="31.5">
      <c r="A123" s="121" t="s">
        <v>336</v>
      </c>
      <c r="B123" s="122" t="s">
        <v>535</v>
      </c>
      <c r="C123" s="139" t="s">
        <v>260</v>
      </c>
      <c r="D123" s="116">
        <v>26</v>
      </c>
      <c r="E123" s="123">
        <v>599.32000000000005</v>
      </c>
      <c r="F123" s="124">
        <f t="shared" si="2"/>
        <v>15582.32</v>
      </c>
      <c r="P123" s="44" t="s">
        <v>50</v>
      </c>
      <c r="AA123" s="44" t="s">
        <v>832</v>
      </c>
    </row>
    <row r="124" spans="1:27" ht="31.5">
      <c r="A124" s="121" t="s">
        <v>594</v>
      </c>
      <c r="B124" s="122" t="s">
        <v>536</v>
      </c>
      <c r="C124" s="139" t="s">
        <v>211</v>
      </c>
      <c r="D124" s="116">
        <v>84</v>
      </c>
      <c r="E124" s="123">
        <v>113.47</v>
      </c>
      <c r="F124" s="124">
        <f t="shared" si="2"/>
        <v>9531.48</v>
      </c>
      <c r="P124" s="44" t="s">
        <v>50</v>
      </c>
      <c r="AA124" s="44" t="s">
        <v>833</v>
      </c>
    </row>
    <row r="125" spans="1:27">
      <c r="A125" s="121" t="s">
        <v>595</v>
      </c>
      <c r="B125" s="122" t="s">
        <v>280</v>
      </c>
      <c r="C125" s="139" t="s">
        <v>281</v>
      </c>
      <c r="D125" s="116">
        <v>16</v>
      </c>
      <c r="E125" s="123">
        <v>363.56</v>
      </c>
      <c r="F125" s="124">
        <f t="shared" si="2"/>
        <v>5816.96</v>
      </c>
      <c r="P125" s="44" t="s">
        <v>50</v>
      </c>
      <c r="AA125" s="44" t="s">
        <v>834</v>
      </c>
    </row>
    <row r="126" spans="1:27">
      <c r="A126" s="121" t="s">
        <v>596</v>
      </c>
      <c r="B126" s="122" t="s">
        <v>282</v>
      </c>
      <c r="C126" s="139" t="s">
        <v>283</v>
      </c>
      <c r="D126" s="116">
        <v>22</v>
      </c>
      <c r="E126" s="123">
        <v>44.07</v>
      </c>
      <c r="F126" s="124">
        <f t="shared" si="2"/>
        <v>969.54</v>
      </c>
      <c r="P126" s="44" t="s">
        <v>50</v>
      </c>
      <c r="AA126" s="44" t="s">
        <v>835</v>
      </c>
    </row>
    <row r="127" spans="1:27">
      <c r="A127" s="121" t="s">
        <v>597</v>
      </c>
      <c r="B127" s="122" t="s">
        <v>284</v>
      </c>
      <c r="C127" s="139" t="s">
        <v>285</v>
      </c>
      <c r="D127" s="116">
        <v>6</v>
      </c>
      <c r="E127" s="123">
        <v>178.47</v>
      </c>
      <c r="F127" s="124">
        <f t="shared" si="2"/>
        <v>1070.82</v>
      </c>
      <c r="P127" s="44" t="s">
        <v>50</v>
      </c>
      <c r="AA127" s="44" t="s">
        <v>836</v>
      </c>
    </row>
    <row r="128" spans="1:27">
      <c r="A128" s="114" t="s">
        <v>190</v>
      </c>
      <c r="B128" s="115" t="s">
        <v>337</v>
      </c>
      <c r="C128" s="138" t="s">
        <v>211</v>
      </c>
      <c r="D128" s="116">
        <v>13</v>
      </c>
      <c r="E128" s="118">
        <v>555.03</v>
      </c>
      <c r="F128" s="117">
        <f t="shared" si="2"/>
        <v>7215.39</v>
      </c>
      <c r="P128" s="44" t="s">
        <v>49</v>
      </c>
      <c r="AA128" s="44" t="s">
        <v>837</v>
      </c>
    </row>
    <row r="129" spans="1:27">
      <c r="A129" s="121" t="s">
        <v>191</v>
      </c>
      <c r="B129" s="122" t="s">
        <v>418</v>
      </c>
      <c r="C129" s="139" t="s">
        <v>211</v>
      </c>
      <c r="D129" s="116">
        <v>26</v>
      </c>
      <c r="E129" s="123">
        <v>132.19999999999999</v>
      </c>
      <c r="F129" s="124">
        <f t="shared" si="2"/>
        <v>3437.2</v>
      </c>
      <c r="P129" s="44" t="s">
        <v>50</v>
      </c>
      <c r="AA129" s="44" t="s">
        <v>838</v>
      </c>
    </row>
    <row r="130" spans="1:27">
      <c r="A130" s="121" t="s">
        <v>192</v>
      </c>
      <c r="B130" s="122" t="s">
        <v>419</v>
      </c>
      <c r="C130" s="139" t="s">
        <v>211</v>
      </c>
      <c r="D130" s="116">
        <v>160</v>
      </c>
      <c r="E130" s="123">
        <v>0.31</v>
      </c>
      <c r="F130" s="124">
        <f t="shared" si="2"/>
        <v>49.6</v>
      </c>
      <c r="P130" s="44" t="s">
        <v>50</v>
      </c>
      <c r="AA130" s="44" t="s">
        <v>839</v>
      </c>
    </row>
    <row r="131" spans="1:27">
      <c r="A131" s="114" t="s">
        <v>193</v>
      </c>
      <c r="B131" s="115" t="s">
        <v>547</v>
      </c>
      <c r="C131" s="138" t="s">
        <v>211</v>
      </c>
      <c r="D131" s="116">
        <v>14</v>
      </c>
      <c r="E131" s="118">
        <v>1850.08</v>
      </c>
      <c r="F131" s="117">
        <f t="shared" si="2"/>
        <v>25901.119999999999</v>
      </c>
      <c r="P131" s="44" t="s">
        <v>49</v>
      </c>
      <c r="AA131" s="44" t="s">
        <v>840</v>
      </c>
    </row>
    <row r="132" spans="1:27" ht="31.5">
      <c r="A132" s="121" t="s">
        <v>338</v>
      </c>
      <c r="B132" s="122" t="s">
        <v>494</v>
      </c>
      <c r="C132" s="139" t="s">
        <v>211</v>
      </c>
      <c r="D132" s="116">
        <v>12</v>
      </c>
      <c r="E132" s="123">
        <v>19279.66</v>
      </c>
      <c r="F132" s="124">
        <f t="shared" si="2"/>
        <v>231355.92</v>
      </c>
      <c r="P132" s="44" t="s">
        <v>50</v>
      </c>
      <c r="AA132" s="44" t="s">
        <v>841</v>
      </c>
    </row>
    <row r="133" spans="1:27" ht="31.5">
      <c r="A133" s="121" t="s">
        <v>339</v>
      </c>
      <c r="B133" s="122" t="s">
        <v>495</v>
      </c>
      <c r="C133" s="139" t="s">
        <v>211</v>
      </c>
      <c r="D133" s="116">
        <v>2</v>
      </c>
      <c r="E133" s="123">
        <v>8262.7099999999991</v>
      </c>
      <c r="F133" s="124">
        <f t="shared" si="2"/>
        <v>16525.419999999998</v>
      </c>
      <c r="P133" s="44" t="s">
        <v>50</v>
      </c>
      <c r="AA133" s="44" t="s">
        <v>842</v>
      </c>
    </row>
    <row r="134" spans="1:27">
      <c r="A134" s="121" t="s">
        <v>340</v>
      </c>
      <c r="B134" s="122" t="s">
        <v>390</v>
      </c>
      <c r="C134" s="139" t="s">
        <v>211</v>
      </c>
      <c r="D134" s="116">
        <v>8</v>
      </c>
      <c r="E134" s="123">
        <v>255.59</v>
      </c>
      <c r="F134" s="124">
        <f t="shared" si="2"/>
        <v>2044.72</v>
      </c>
      <c r="P134" s="44" t="s">
        <v>50</v>
      </c>
      <c r="AA134" s="44" t="s">
        <v>843</v>
      </c>
    </row>
    <row r="135" spans="1:27">
      <c r="A135" s="121" t="s">
        <v>598</v>
      </c>
      <c r="B135" s="122" t="s">
        <v>391</v>
      </c>
      <c r="C135" s="139" t="s">
        <v>211</v>
      </c>
      <c r="D135" s="116">
        <v>104</v>
      </c>
      <c r="E135" s="123">
        <v>10.25</v>
      </c>
      <c r="F135" s="124">
        <f t="shared" si="2"/>
        <v>1066</v>
      </c>
      <c r="P135" s="44" t="s">
        <v>50</v>
      </c>
      <c r="AA135" s="44" t="s">
        <v>844</v>
      </c>
    </row>
    <row r="136" spans="1:27">
      <c r="A136" s="114" t="s">
        <v>341</v>
      </c>
      <c r="B136" s="115" t="s">
        <v>548</v>
      </c>
      <c r="C136" s="138" t="s">
        <v>211</v>
      </c>
      <c r="D136" s="116">
        <v>1</v>
      </c>
      <c r="E136" s="118">
        <v>1233.3900000000001</v>
      </c>
      <c r="F136" s="117">
        <f t="shared" si="2"/>
        <v>1233.3900000000001</v>
      </c>
      <c r="P136" s="44" t="s">
        <v>49</v>
      </c>
      <c r="AA136" s="44" t="s">
        <v>845</v>
      </c>
    </row>
    <row r="137" spans="1:27">
      <c r="A137" s="121" t="s">
        <v>342</v>
      </c>
      <c r="B137" s="122" t="s">
        <v>553</v>
      </c>
      <c r="C137" s="139" t="s">
        <v>76</v>
      </c>
      <c r="D137" s="116">
        <v>1</v>
      </c>
      <c r="E137" s="123">
        <v>242.37</v>
      </c>
      <c r="F137" s="124">
        <f t="shared" si="2"/>
        <v>242.37</v>
      </c>
      <c r="P137" s="44" t="s">
        <v>50</v>
      </c>
      <c r="AA137" s="44" t="s">
        <v>846</v>
      </c>
    </row>
    <row r="138" spans="1:27">
      <c r="A138" s="121" t="s">
        <v>599</v>
      </c>
      <c r="B138" s="122" t="s">
        <v>549</v>
      </c>
      <c r="C138" s="139" t="s">
        <v>550</v>
      </c>
      <c r="D138" s="116">
        <v>1</v>
      </c>
      <c r="E138" s="123">
        <v>661.02</v>
      </c>
      <c r="F138" s="124">
        <f t="shared" si="2"/>
        <v>661.02</v>
      </c>
      <c r="P138" s="44" t="s">
        <v>50</v>
      </c>
      <c r="AA138" s="44" t="s">
        <v>847</v>
      </c>
    </row>
    <row r="139" spans="1:27">
      <c r="A139" s="121" t="s">
        <v>600</v>
      </c>
      <c r="B139" s="122" t="s">
        <v>551</v>
      </c>
      <c r="C139" s="139" t="s">
        <v>552</v>
      </c>
      <c r="D139" s="116">
        <v>1</v>
      </c>
      <c r="E139" s="123">
        <v>2258.4699999999998</v>
      </c>
      <c r="F139" s="124">
        <f t="shared" si="2"/>
        <v>2258.4699999999998</v>
      </c>
      <c r="P139" s="44" t="s">
        <v>50</v>
      </c>
      <c r="AA139" s="44" t="s">
        <v>848</v>
      </c>
    </row>
    <row r="140" spans="1:27">
      <c r="A140" s="114" t="s">
        <v>343</v>
      </c>
      <c r="B140" s="115" t="s">
        <v>544</v>
      </c>
      <c r="C140" s="138" t="s">
        <v>260</v>
      </c>
      <c r="D140" s="116">
        <v>68</v>
      </c>
      <c r="E140" s="118">
        <v>86.34</v>
      </c>
      <c r="F140" s="117">
        <f t="shared" si="2"/>
        <v>5871.12</v>
      </c>
      <c r="P140" s="44" t="s">
        <v>49</v>
      </c>
      <c r="AA140" s="44" t="s">
        <v>849</v>
      </c>
    </row>
    <row r="141" spans="1:27">
      <c r="A141" s="121" t="s">
        <v>601</v>
      </c>
      <c r="B141" s="122" t="s">
        <v>545</v>
      </c>
      <c r="C141" s="139" t="s">
        <v>260</v>
      </c>
      <c r="D141" s="116">
        <v>68</v>
      </c>
      <c r="E141" s="123">
        <v>462.71</v>
      </c>
      <c r="F141" s="124">
        <f t="shared" si="2"/>
        <v>31464.28</v>
      </c>
      <c r="P141" s="44" t="s">
        <v>50</v>
      </c>
      <c r="AA141" s="44" t="s">
        <v>850</v>
      </c>
    </row>
    <row r="142" spans="1:27">
      <c r="A142" s="114" t="s">
        <v>344</v>
      </c>
      <c r="B142" s="115" t="s">
        <v>345</v>
      </c>
      <c r="C142" s="138" t="s">
        <v>87</v>
      </c>
      <c r="D142" s="116">
        <v>1</v>
      </c>
      <c r="E142" s="118">
        <v>3700.17</v>
      </c>
      <c r="F142" s="117">
        <f t="shared" si="2"/>
        <v>3700.17</v>
      </c>
      <c r="P142" s="44" t="s">
        <v>49</v>
      </c>
      <c r="AA142" s="44" t="s">
        <v>851</v>
      </c>
    </row>
    <row r="143" spans="1:27">
      <c r="A143" s="114" t="s">
        <v>346</v>
      </c>
      <c r="B143" s="115" t="s">
        <v>347</v>
      </c>
      <c r="C143" s="138" t="s">
        <v>87</v>
      </c>
      <c r="D143" s="116">
        <v>1</v>
      </c>
      <c r="E143" s="118">
        <v>5550.25</v>
      </c>
      <c r="F143" s="117">
        <f t="shared" si="2"/>
        <v>5550.25</v>
      </c>
      <c r="P143" s="44" t="s">
        <v>49</v>
      </c>
      <c r="AA143" s="44" t="s">
        <v>852</v>
      </c>
    </row>
    <row r="144" spans="1:27">
      <c r="A144" s="114" t="s">
        <v>348</v>
      </c>
      <c r="B144" s="115" t="s">
        <v>352</v>
      </c>
      <c r="C144" s="138" t="s">
        <v>260</v>
      </c>
      <c r="D144" s="116">
        <v>11.5</v>
      </c>
      <c r="E144" s="118">
        <v>2942.98</v>
      </c>
      <c r="F144" s="117">
        <f t="shared" si="2"/>
        <v>33844.269999999997</v>
      </c>
      <c r="P144" s="44" t="s">
        <v>49</v>
      </c>
      <c r="AA144" s="44" t="s">
        <v>853</v>
      </c>
    </row>
    <row r="145" spans="1:27">
      <c r="A145" s="121" t="s">
        <v>349</v>
      </c>
      <c r="B145" s="122" t="s">
        <v>439</v>
      </c>
      <c r="C145" s="139" t="s">
        <v>260</v>
      </c>
      <c r="D145" s="116">
        <v>11.5</v>
      </c>
      <c r="E145" s="123">
        <v>4077.23</v>
      </c>
      <c r="F145" s="124">
        <f t="shared" si="2"/>
        <v>46888.15</v>
      </c>
      <c r="P145" s="44" t="s">
        <v>50</v>
      </c>
      <c r="AA145" s="44" t="s">
        <v>854</v>
      </c>
    </row>
    <row r="146" spans="1:27">
      <c r="A146" s="114" t="s">
        <v>350</v>
      </c>
      <c r="B146" s="115" t="s">
        <v>351</v>
      </c>
      <c r="C146" s="138" t="s">
        <v>260</v>
      </c>
      <c r="D146" s="116">
        <v>11.5</v>
      </c>
      <c r="E146" s="118">
        <v>141.58000000000001</v>
      </c>
      <c r="F146" s="117">
        <f t="shared" si="2"/>
        <v>1628.17</v>
      </c>
      <c r="P146" s="44" t="s">
        <v>49</v>
      </c>
      <c r="AA146" s="44" t="s">
        <v>855</v>
      </c>
    </row>
    <row r="147" spans="1:27">
      <c r="A147" s="121" t="s">
        <v>559</v>
      </c>
      <c r="B147" s="122" t="s">
        <v>496</v>
      </c>
      <c r="C147" s="139" t="s">
        <v>323</v>
      </c>
      <c r="D147" s="116">
        <v>3</v>
      </c>
      <c r="E147" s="123">
        <v>484.75</v>
      </c>
      <c r="F147" s="124">
        <f t="shared" si="2"/>
        <v>1454.25</v>
      </c>
      <c r="P147" s="44" t="s">
        <v>50</v>
      </c>
      <c r="AA147" s="44" t="s">
        <v>856</v>
      </c>
    </row>
    <row r="148" spans="1:27" ht="31.5">
      <c r="A148" s="114" t="s">
        <v>555</v>
      </c>
      <c r="B148" s="115" t="s">
        <v>560</v>
      </c>
      <c r="C148" s="138" t="s">
        <v>211</v>
      </c>
      <c r="D148" s="116">
        <v>16</v>
      </c>
      <c r="E148" s="118">
        <v>246.68</v>
      </c>
      <c r="F148" s="117">
        <f t="shared" si="2"/>
        <v>3946.88</v>
      </c>
      <c r="P148" s="46" t="s">
        <v>49</v>
      </c>
      <c r="Q148" s="46"/>
      <c r="R148" s="46"/>
      <c r="AA148" s="44" t="s">
        <v>857</v>
      </c>
    </row>
    <row r="149" spans="1:27">
      <c r="A149" s="121" t="s">
        <v>556</v>
      </c>
      <c r="B149" s="122" t="s">
        <v>561</v>
      </c>
      <c r="C149" s="139" t="s">
        <v>211</v>
      </c>
      <c r="D149" s="116">
        <v>3</v>
      </c>
      <c r="E149" s="123">
        <v>2313.56</v>
      </c>
      <c r="F149" s="124">
        <f t="shared" si="2"/>
        <v>6940.68</v>
      </c>
      <c r="P149" s="46" t="s">
        <v>50</v>
      </c>
      <c r="Q149" s="46"/>
      <c r="R149" s="46"/>
      <c r="AA149" s="44" t="s">
        <v>858</v>
      </c>
    </row>
    <row r="150" spans="1:27">
      <c r="A150" s="114" t="s">
        <v>602</v>
      </c>
      <c r="B150" s="115" t="s">
        <v>557</v>
      </c>
      <c r="C150" s="138" t="s">
        <v>211</v>
      </c>
      <c r="D150" s="116">
        <v>1</v>
      </c>
      <c r="E150" s="118">
        <v>5932.61</v>
      </c>
      <c r="F150" s="117">
        <f t="shared" si="2"/>
        <v>5932.61</v>
      </c>
      <c r="P150" s="46" t="s">
        <v>49</v>
      </c>
      <c r="Q150" s="46"/>
      <c r="R150" s="46"/>
      <c r="AA150" s="44" t="s">
        <v>859</v>
      </c>
    </row>
    <row r="151" spans="1:27" ht="31.5">
      <c r="A151" s="121" t="s">
        <v>603</v>
      </c>
      <c r="B151" s="122" t="s">
        <v>558</v>
      </c>
      <c r="C151" s="139" t="s">
        <v>211</v>
      </c>
      <c r="D151" s="116">
        <v>1</v>
      </c>
      <c r="E151" s="123">
        <v>89237.29</v>
      </c>
      <c r="F151" s="124">
        <f t="shared" si="2"/>
        <v>89237.29</v>
      </c>
      <c r="P151" s="46" t="s">
        <v>50</v>
      </c>
      <c r="Q151" s="46"/>
      <c r="R151" s="46"/>
      <c r="AA151" s="44" t="s">
        <v>860</v>
      </c>
    </row>
    <row r="152" spans="1:27">
      <c r="A152" s="114" t="s">
        <v>639</v>
      </c>
      <c r="B152" s="115" t="s">
        <v>643</v>
      </c>
      <c r="C152" s="138" t="s">
        <v>211</v>
      </c>
      <c r="D152" s="116">
        <v>5</v>
      </c>
      <c r="E152" s="118">
        <v>1850.08</v>
      </c>
      <c r="F152" s="117">
        <f t="shared" si="2"/>
        <v>9250.4</v>
      </c>
      <c r="P152" s="46" t="s">
        <v>49</v>
      </c>
      <c r="Q152" s="46"/>
      <c r="R152" s="46"/>
      <c r="AA152" s="44" t="s">
        <v>861</v>
      </c>
    </row>
    <row r="153" spans="1:27">
      <c r="A153" s="121" t="s">
        <v>640</v>
      </c>
      <c r="B153" s="122" t="s">
        <v>644</v>
      </c>
      <c r="C153" s="139" t="s">
        <v>211</v>
      </c>
      <c r="D153" s="116">
        <v>5</v>
      </c>
      <c r="E153" s="123">
        <v>2644.07</v>
      </c>
      <c r="F153" s="124">
        <f t="shared" si="2"/>
        <v>13220.35</v>
      </c>
      <c r="P153" s="46" t="s">
        <v>50</v>
      </c>
      <c r="Q153" s="46"/>
      <c r="R153" s="46"/>
      <c r="AA153" s="44" t="s">
        <v>862</v>
      </c>
    </row>
    <row r="154" spans="1:27">
      <c r="A154" s="114" t="s">
        <v>641</v>
      </c>
      <c r="B154" s="115" t="s">
        <v>645</v>
      </c>
      <c r="C154" s="138" t="s">
        <v>211</v>
      </c>
      <c r="D154" s="116">
        <v>13</v>
      </c>
      <c r="E154" s="118">
        <v>123.34</v>
      </c>
      <c r="F154" s="117">
        <f t="shared" si="2"/>
        <v>1603.42</v>
      </c>
      <c r="P154" s="46" t="s">
        <v>49</v>
      </c>
      <c r="Q154" s="46"/>
      <c r="R154" s="46"/>
      <c r="AA154" s="44" t="s">
        <v>863</v>
      </c>
    </row>
    <row r="155" spans="1:27" ht="31.5">
      <c r="A155" s="121" t="s">
        <v>642</v>
      </c>
      <c r="B155" s="122" t="s">
        <v>646</v>
      </c>
      <c r="C155" s="139" t="s">
        <v>211</v>
      </c>
      <c r="D155" s="116">
        <v>13</v>
      </c>
      <c r="E155" s="123">
        <v>396.61</v>
      </c>
      <c r="F155" s="124">
        <f t="shared" si="2"/>
        <v>5155.93</v>
      </c>
      <c r="P155" s="46" t="s">
        <v>50</v>
      </c>
      <c r="Q155" s="46"/>
      <c r="R155" s="46"/>
      <c r="AA155" s="44" t="s">
        <v>864</v>
      </c>
    </row>
    <row r="156" spans="1:27">
      <c r="A156" s="75" t="s">
        <v>45</v>
      </c>
      <c r="B156" s="137"/>
      <c r="C156" s="77"/>
      <c r="D156" s="77"/>
      <c r="E156" s="76"/>
      <c r="F156" s="131">
        <f>SUM(F55:F155)</f>
        <v>1972065.0399999998</v>
      </c>
      <c r="P156" s="44" t="s">
        <v>44</v>
      </c>
      <c r="AA156" s="44" t="s">
        <v>865</v>
      </c>
    </row>
    <row r="157" spans="1:27">
      <c r="A157" s="47"/>
      <c r="B157" s="134"/>
      <c r="C157" s="64"/>
      <c r="D157" s="64"/>
      <c r="E157" s="47"/>
      <c r="F157" s="47"/>
      <c r="P157" s="44" t="s">
        <v>26</v>
      </c>
      <c r="AA157" s="44" t="s">
        <v>866</v>
      </c>
    </row>
    <row r="158" spans="1:27">
      <c r="A158" s="66">
        <v>4</v>
      </c>
      <c r="B158" s="135" t="s">
        <v>353</v>
      </c>
      <c r="C158" s="68"/>
      <c r="D158" s="68"/>
      <c r="E158" s="69"/>
      <c r="F158" s="69"/>
      <c r="P158" s="44" t="s">
        <v>41</v>
      </c>
      <c r="AA158" s="44" t="s">
        <v>867</v>
      </c>
    </row>
    <row r="159" spans="1:27">
      <c r="A159" s="114" t="s">
        <v>51</v>
      </c>
      <c r="B159" s="115" t="s">
        <v>498</v>
      </c>
      <c r="C159" s="138" t="s">
        <v>260</v>
      </c>
      <c r="D159" s="116">
        <v>305</v>
      </c>
      <c r="E159" s="118">
        <v>74</v>
      </c>
      <c r="F159" s="117">
        <f t="shared" ref="F159:F222" si="3">ROUND(E159*ROUND(D159,2),2)</f>
        <v>22570</v>
      </c>
      <c r="P159" s="44" t="s">
        <v>49</v>
      </c>
      <c r="AA159" s="44" t="s">
        <v>868</v>
      </c>
    </row>
    <row r="160" spans="1:27">
      <c r="A160" s="114" t="s">
        <v>55</v>
      </c>
      <c r="B160" s="115" t="s">
        <v>354</v>
      </c>
      <c r="C160" s="138" t="s">
        <v>260</v>
      </c>
      <c r="D160" s="116">
        <v>7</v>
      </c>
      <c r="E160" s="118">
        <v>123.34</v>
      </c>
      <c r="F160" s="117">
        <f t="shared" si="3"/>
        <v>863.38</v>
      </c>
      <c r="P160" s="44" t="s">
        <v>49</v>
      </c>
      <c r="AA160" s="44" t="s">
        <v>869</v>
      </c>
    </row>
    <row r="161" spans="1:27">
      <c r="A161" s="114" t="s">
        <v>59</v>
      </c>
      <c r="B161" s="115" t="s">
        <v>355</v>
      </c>
      <c r="C161" s="138" t="s">
        <v>260</v>
      </c>
      <c r="D161" s="116">
        <v>57.5</v>
      </c>
      <c r="E161" s="118">
        <v>801.7</v>
      </c>
      <c r="F161" s="117">
        <f t="shared" si="3"/>
        <v>46097.75</v>
      </c>
      <c r="P161" s="44" t="s">
        <v>49</v>
      </c>
      <c r="AA161" s="44" t="s">
        <v>870</v>
      </c>
    </row>
    <row r="162" spans="1:27">
      <c r="A162" s="121" t="s">
        <v>60</v>
      </c>
      <c r="B162" s="122" t="s">
        <v>303</v>
      </c>
      <c r="C162" s="139" t="s">
        <v>260</v>
      </c>
      <c r="D162" s="116">
        <v>59.279999999999994</v>
      </c>
      <c r="E162" s="123">
        <v>89.24</v>
      </c>
      <c r="F162" s="124">
        <f t="shared" si="3"/>
        <v>5290.15</v>
      </c>
      <c r="P162" s="44" t="s">
        <v>50</v>
      </c>
      <c r="AA162" s="44" t="s">
        <v>871</v>
      </c>
    </row>
    <row r="163" spans="1:27">
      <c r="A163" s="121" t="s">
        <v>61</v>
      </c>
      <c r="B163" s="122" t="s">
        <v>408</v>
      </c>
      <c r="C163" s="139" t="s">
        <v>76</v>
      </c>
      <c r="D163" s="116">
        <v>148.19999999999999</v>
      </c>
      <c r="E163" s="123">
        <v>48.25</v>
      </c>
      <c r="F163" s="124">
        <f t="shared" si="3"/>
        <v>7150.65</v>
      </c>
      <c r="P163" s="44" t="s">
        <v>50</v>
      </c>
      <c r="AA163" s="44" t="s">
        <v>872</v>
      </c>
    </row>
    <row r="164" spans="1:27">
      <c r="A164" s="121" t="s">
        <v>62</v>
      </c>
      <c r="B164" s="122" t="s">
        <v>409</v>
      </c>
      <c r="C164" s="139" t="s">
        <v>76</v>
      </c>
      <c r="D164" s="116">
        <v>44.459999999999994</v>
      </c>
      <c r="E164" s="123">
        <v>36.520000000000003</v>
      </c>
      <c r="F164" s="124">
        <f t="shared" si="3"/>
        <v>1623.68</v>
      </c>
      <c r="P164" s="44" t="s">
        <v>50</v>
      </c>
      <c r="AA164" s="44" t="s">
        <v>873</v>
      </c>
    </row>
    <row r="165" spans="1:27">
      <c r="A165" s="121" t="s">
        <v>88</v>
      </c>
      <c r="B165" s="122" t="s">
        <v>410</v>
      </c>
      <c r="C165" s="139" t="s">
        <v>80</v>
      </c>
      <c r="D165" s="116">
        <v>13.68</v>
      </c>
      <c r="E165" s="123">
        <v>4.24</v>
      </c>
      <c r="F165" s="124">
        <f t="shared" si="3"/>
        <v>58</v>
      </c>
      <c r="P165" s="44" t="s">
        <v>50</v>
      </c>
      <c r="AA165" s="44" t="s">
        <v>874</v>
      </c>
    </row>
    <row r="166" spans="1:27">
      <c r="A166" s="121" t="s">
        <v>89</v>
      </c>
      <c r="B166" s="122" t="s">
        <v>411</v>
      </c>
      <c r="C166" s="139" t="s">
        <v>80</v>
      </c>
      <c r="D166" s="116">
        <v>86.639999999999986</v>
      </c>
      <c r="E166" s="123">
        <v>13.88</v>
      </c>
      <c r="F166" s="124">
        <f t="shared" si="3"/>
        <v>1202.56</v>
      </c>
      <c r="P166" s="44" t="s">
        <v>50</v>
      </c>
      <c r="AA166" s="44" t="s">
        <v>875</v>
      </c>
    </row>
    <row r="167" spans="1:27">
      <c r="A167" s="121" t="s">
        <v>90</v>
      </c>
      <c r="B167" s="122" t="s">
        <v>412</v>
      </c>
      <c r="C167" s="139" t="s">
        <v>80</v>
      </c>
      <c r="D167" s="116">
        <v>36.479999999999997</v>
      </c>
      <c r="E167" s="123">
        <v>10.32</v>
      </c>
      <c r="F167" s="124">
        <f t="shared" si="3"/>
        <v>376.47</v>
      </c>
      <c r="P167" s="44" t="s">
        <v>50</v>
      </c>
      <c r="AA167" s="44" t="s">
        <v>876</v>
      </c>
    </row>
    <row r="168" spans="1:27">
      <c r="A168" s="121" t="s">
        <v>91</v>
      </c>
      <c r="B168" s="122" t="s">
        <v>413</v>
      </c>
      <c r="C168" s="139" t="s">
        <v>80</v>
      </c>
      <c r="D168" s="116">
        <v>36.479999999999997</v>
      </c>
      <c r="E168" s="123">
        <v>25.02</v>
      </c>
      <c r="F168" s="124">
        <f t="shared" si="3"/>
        <v>912.73</v>
      </c>
      <c r="P168" s="44" t="s">
        <v>50</v>
      </c>
      <c r="AA168" s="44" t="s">
        <v>877</v>
      </c>
    </row>
    <row r="169" spans="1:27">
      <c r="A169" s="121" t="s">
        <v>92</v>
      </c>
      <c r="B169" s="122" t="s">
        <v>306</v>
      </c>
      <c r="C169" s="139" t="s">
        <v>80</v>
      </c>
      <c r="D169" s="116">
        <v>1254</v>
      </c>
      <c r="E169" s="123">
        <v>0.13</v>
      </c>
      <c r="F169" s="124">
        <f t="shared" si="3"/>
        <v>163.02000000000001</v>
      </c>
      <c r="P169" s="44" t="s">
        <v>50</v>
      </c>
      <c r="AA169" s="44" t="s">
        <v>878</v>
      </c>
    </row>
    <row r="170" spans="1:27">
      <c r="A170" s="121" t="s">
        <v>93</v>
      </c>
      <c r="B170" s="122" t="s">
        <v>414</v>
      </c>
      <c r="C170" s="139" t="s">
        <v>80</v>
      </c>
      <c r="D170" s="116">
        <v>38.76</v>
      </c>
      <c r="E170" s="123">
        <v>7.27</v>
      </c>
      <c r="F170" s="124">
        <f t="shared" si="3"/>
        <v>281.79000000000002</v>
      </c>
      <c r="P170" s="44" t="s">
        <v>50</v>
      </c>
      <c r="AA170" s="44" t="s">
        <v>879</v>
      </c>
    </row>
    <row r="171" spans="1:27">
      <c r="A171" s="121" t="s">
        <v>392</v>
      </c>
      <c r="B171" s="122" t="s">
        <v>308</v>
      </c>
      <c r="C171" s="139" t="s">
        <v>309</v>
      </c>
      <c r="D171" s="116">
        <v>28.499999999999996</v>
      </c>
      <c r="E171" s="123">
        <v>17.63</v>
      </c>
      <c r="F171" s="124">
        <f t="shared" si="3"/>
        <v>502.46</v>
      </c>
      <c r="P171" s="44" t="s">
        <v>50</v>
      </c>
      <c r="AA171" s="44" t="s">
        <v>880</v>
      </c>
    </row>
    <row r="172" spans="1:27">
      <c r="A172" s="121" t="s">
        <v>393</v>
      </c>
      <c r="B172" s="122" t="s">
        <v>310</v>
      </c>
      <c r="C172" s="139" t="s">
        <v>76</v>
      </c>
      <c r="D172" s="116">
        <v>61.559999999999995</v>
      </c>
      <c r="E172" s="123">
        <v>2.91</v>
      </c>
      <c r="F172" s="124">
        <f t="shared" si="3"/>
        <v>179.14</v>
      </c>
      <c r="P172" s="44" t="s">
        <v>50</v>
      </c>
      <c r="AA172" s="44" t="s">
        <v>881</v>
      </c>
    </row>
    <row r="173" spans="1:27">
      <c r="A173" s="121" t="s">
        <v>394</v>
      </c>
      <c r="B173" s="122" t="s">
        <v>229</v>
      </c>
      <c r="C173" s="139" t="s">
        <v>80</v>
      </c>
      <c r="D173" s="116">
        <v>111.71999999999998</v>
      </c>
      <c r="E173" s="123">
        <v>0.39</v>
      </c>
      <c r="F173" s="124">
        <f t="shared" si="3"/>
        <v>43.57</v>
      </c>
      <c r="P173" s="44" t="s">
        <v>50</v>
      </c>
      <c r="AA173" s="44" t="s">
        <v>882</v>
      </c>
    </row>
    <row r="174" spans="1:27">
      <c r="A174" s="121" t="s">
        <v>395</v>
      </c>
      <c r="B174" s="122" t="s">
        <v>313</v>
      </c>
      <c r="C174" s="139" t="s">
        <v>314</v>
      </c>
      <c r="D174" s="116">
        <v>5.6999999999999993</v>
      </c>
      <c r="E174" s="123">
        <v>35.25</v>
      </c>
      <c r="F174" s="124">
        <f t="shared" si="3"/>
        <v>200.93</v>
      </c>
      <c r="P174" s="44" t="s">
        <v>50</v>
      </c>
      <c r="AA174" s="44" t="s">
        <v>883</v>
      </c>
    </row>
    <row r="175" spans="1:27">
      <c r="A175" s="114" t="s">
        <v>94</v>
      </c>
      <c r="B175" s="115" t="s">
        <v>356</v>
      </c>
      <c r="C175" s="138" t="s">
        <v>260</v>
      </c>
      <c r="D175" s="116">
        <v>63.1</v>
      </c>
      <c r="E175" s="118">
        <v>431.69</v>
      </c>
      <c r="F175" s="117">
        <f t="shared" si="3"/>
        <v>27239.64</v>
      </c>
      <c r="P175" s="44" t="s">
        <v>49</v>
      </c>
      <c r="AA175" s="44" t="s">
        <v>884</v>
      </c>
    </row>
    <row r="176" spans="1:27">
      <c r="A176" s="121" t="s">
        <v>95</v>
      </c>
      <c r="B176" s="122" t="s">
        <v>303</v>
      </c>
      <c r="C176" s="139" t="s">
        <v>260</v>
      </c>
      <c r="D176" s="116">
        <v>72.3</v>
      </c>
      <c r="E176" s="123">
        <v>89.24</v>
      </c>
      <c r="F176" s="124">
        <f t="shared" si="3"/>
        <v>6452.05</v>
      </c>
      <c r="P176" s="44" t="s">
        <v>50</v>
      </c>
      <c r="AA176" s="44" t="s">
        <v>885</v>
      </c>
    </row>
    <row r="177" spans="1:27">
      <c r="A177" s="121" t="s">
        <v>96</v>
      </c>
      <c r="B177" s="122" t="s">
        <v>408</v>
      </c>
      <c r="C177" s="139" t="s">
        <v>76</v>
      </c>
      <c r="D177" s="116">
        <v>189.3</v>
      </c>
      <c r="E177" s="123">
        <v>48.25</v>
      </c>
      <c r="F177" s="124">
        <f t="shared" si="3"/>
        <v>9133.73</v>
      </c>
      <c r="P177" s="44" t="s">
        <v>50</v>
      </c>
      <c r="AA177" s="44" t="s">
        <v>886</v>
      </c>
    </row>
    <row r="178" spans="1:27">
      <c r="A178" s="121" t="s">
        <v>97</v>
      </c>
      <c r="B178" s="122" t="s">
        <v>409</v>
      </c>
      <c r="C178" s="139" t="s">
        <v>76</v>
      </c>
      <c r="D178" s="116">
        <v>50</v>
      </c>
      <c r="E178" s="123">
        <v>36.520000000000003</v>
      </c>
      <c r="F178" s="124">
        <f t="shared" si="3"/>
        <v>1826</v>
      </c>
      <c r="P178" s="44" t="s">
        <v>50</v>
      </c>
      <c r="AA178" s="44" t="s">
        <v>887</v>
      </c>
    </row>
    <row r="179" spans="1:27">
      <c r="A179" s="121" t="s">
        <v>396</v>
      </c>
      <c r="B179" s="122" t="s">
        <v>410</v>
      </c>
      <c r="C179" s="139" t="s">
        <v>80</v>
      </c>
      <c r="D179" s="116">
        <v>15.5</v>
      </c>
      <c r="E179" s="123">
        <v>4.24</v>
      </c>
      <c r="F179" s="124">
        <f t="shared" si="3"/>
        <v>65.72</v>
      </c>
      <c r="P179" s="44" t="s">
        <v>50</v>
      </c>
      <c r="AA179" s="44" t="s">
        <v>888</v>
      </c>
    </row>
    <row r="180" spans="1:27">
      <c r="A180" s="121" t="s">
        <v>397</v>
      </c>
      <c r="B180" s="122" t="s">
        <v>411</v>
      </c>
      <c r="C180" s="139" t="s">
        <v>80</v>
      </c>
      <c r="D180" s="116">
        <v>108.42</v>
      </c>
      <c r="E180" s="123">
        <v>13.88</v>
      </c>
      <c r="F180" s="124">
        <f t="shared" si="3"/>
        <v>1504.87</v>
      </c>
      <c r="P180" s="44" t="s">
        <v>50</v>
      </c>
      <c r="AA180" s="44" t="s">
        <v>889</v>
      </c>
    </row>
    <row r="181" spans="1:27">
      <c r="A181" s="121" t="s">
        <v>398</v>
      </c>
      <c r="B181" s="122" t="s">
        <v>412</v>
      </c>
      <c r="C181" s="139" t="s">
        <v>80</v>
      </c>
      <c r="D181" s="116">
        <v>46.46</v>
      </c>
      <c r="E181" s="123">
        <v>10.32</v>
      </c>
      <c r="F181" s="124">
        <f t="shared" si="3"/>
        <v>479.47</v>
      </c>
      <c r="P181" s="44" t="s">
        <v>50</v>
      </c>
      <c r="AA181" s="44" t="s">
        <v>890</v>
      </c>
    </row>
    <row r="182" spans="1:27">
      <c r="A182" s="121" t="s">
        <v>399</v>
      </c>
      <c r="B182" s="122" t="s">
        <v>413</v>
      </c>
      <c r="C182" s="139" t="s">
        <v>80</v>
      </c>
      <c r="D182" s="116">
        <v>46.46</v>
      </c>
      <c r="E182" s="123">
        <v>25.02</v>
      </c>
      <c r="F182" s="124">
        <f t="shared" si="3"/>
        <v>1162.43</v>
      </c>
      <c r="P182" s="44" t="s">
        <v>50</v>
      </c>
      <c r="AA182" s="44" t="s">
        <v>891</v>
      </c>
    </row>
    <row r="183" spans="1:27">
      <c r="A183" s="121" t="s">
        <v>400</v>
      </c>
      <c r="B183" s="122" t="s">
        <v>306</v>
      </c>
      <c r="C183" s="139" t="s">
        <v>80</v>
      </c>
      <c r="D183" s="116">
        <v>1548.82</v>
      </c>
      <c r="E183" s="123">
        <v>0.13</v>
      </c>
      <c r="F183" s="124">
        <f t="shared" si="3"/>
        <v>201.35</v>
      </c>
      <c r="P183" s="44" t="s">
        <v>50</v>
      </c>
      <c r="AA183" s="44" t="s">
        <v>892</v>
      </c>
    </row>
    <row r="184" spans="1:27">
      <c r="A184" s="121" t="s">
        <v>401</v>
      </c>
      <c r="B184" s="122" t="s">
        <v>414</v>
      </c>
      <c r="C184" s="139" t="s">
        <v>80</v>
      </c>
      <c r="D184" s="116">
        <v>52</v>
      </c>
      <c r="E184" s="123">
        <v>7.27</v>
      </c>
      <c r="F184" s="124">
        <f t="shared" si="3"/>
        <v>378.04</v>
      </c>
      <c r="P184" s="44" t="s">
        <v>50</v>
      </c>
      <c r="AA184" s="44" t="s">
        <v>893</v>
      </c>
    </row>
    <row r="185" spans="1:27">
      <c r="A185" s="121" t="s">
        <v>402</v>
      </c>
      <c r="B185" s="122" t="s">
        <v>308</v>
      </c>
      <c r="C185" s="139" t="s">
        <v>309</v>
      </c>
      <c r="D185" s="116">
        <v>25.8</v>
      </c>
      <c r="E185" s="123">
        <v>17.63</v>
      </c>
      <c r="F185" s="124">
        <f t="shared" si="3"/>
        <v>454.85</v>
      </c>
      <c r="P185" s="44" t="s">
        <v>50</v>
      </c>
      <c r="AA185" s="44" t="s">
        <v>894</v>
      </c>
    </row>
    <row r="186" spans="1:27">
      <c r="A186" s="121" t="s">
        <v>403</v>
      </c>
      <c r="B186" s="122" t="s">
        <v>310</v>
      </c>
      <c r="C186" s="139" t="s">
        <v>76</v>
      </c>
      <c r="D186" s="116">
        <v>77.44</v>
      </c>
      <c r="E186" s="123">
        <v>2.91</v>
      </c>
      <c r="F186" s="124">
        <f t="shared" si="3"/>
        <v>225.35</v>
      </c>
      <c r="P186" s="44" t="s">
        <v>50</v>
      </c>
      <c r="AA186" s="44" t="s">
        <v>895</v>
      </c>
    </row>
    <row r="187" spans="1:27">
      <c r="A187" s="121" t="s">
        <v>404</v>
      </c>
      <c r="B187" s="122" t="s">
        <v>229</v>
      </c>
      <c r="C187" s="139" t="s">
        <v>80</v>
      </c>
      <c r="D187" s="116">
        <v>127.35</v>
      </c>
      <c r="E187" s="123">
        <v>0.39</v>
      </c>
      <c r="F187" s="124">
        <f t="shared" si="3"/>
        <v>49.67</v>
      </c>
      <c r="P187" s="44" t="s">
        <v>50</v>
      </c>
      <c r="AA187" s="44" t="s">
        <v>896</v>
      </c>
    </row>
    <row r="188" spans="1:27">
      <c r="A188" s="121" t="s">
        <v>405</v>
      </c>
      <c r="B188" s="122" t="s">
        <v>313</v>
      </c>
      <c r="C188" s="139" t="s">
        <v>314</v>
      </c>
      <c r="D188" s="116">
        <v>6.88</v>
      </c>
      <c r="E188" s="123">
        <v>35.25</v>
      </c>
      <c r="F188" s="124">
        <f t="shared" si="3"/>
        <v>242.52</v>
      </c>
      <c r="P188" s="44" t="s">
        <v>50</v>
      </c>
      <c r="AA188" s="44" t="s">
        <v>897</v>
      </c>
    </row>
    <row r="189" spans="1:27" ht="31.5">
      <c r="A189" s="114" t="s">
        <v>104</v>
      </c>
      <c r="B189" s="115" t="s">
        <v>362</v>
      </c>
      <c r="C189" s="138" t="s">
        <v>76</v>
      </c>
      <c r="D189" s="116">
        <v>27</v>
      </c>
      <c r="E189" s="118">
        <v>357.68</v>
      </c>
      <c r="F189" s="117">
        <f t="shared" si="3"/>
        <v>9657.36</v>
      </c>
      <c r="P189" s="44" t="s">
        <v>49</v>
      </c>
      <c r="AA189" s="44" t="s">
        <v>898</v>
      </c>
    </row>
    <row r="190" spans="1:27">
      <c r="A190" s="121" t="s">
        <v>105</v>
      </c>
      <c r="B190" s="122" t="s">
        <v>303</v>
      </c>
      <c r="C190" s="139" t="s">
        <v>260</v>
      </c>
      <c r="D190" s="116">
        <v>24</v>
      </c>
      <c r="E190" s="123">
        <v>95.85</v>
      </c>
      <c r="F190" s="124">
        <f t="shared" si="3"/>
        <v>2300.4</v>
      </c>
      <c r="P190" s="44" t="s">
        <v>50</v>
      </c>
      <c r="AA190" s="44" t="s">
        <v>899</v>
      </c>
    </row>
    <row r="191" spans="1:27">
      <c r="A191" s="121" t="s">
        <v>106</v>
      </c>
      <c r="B191" s="122" t="s">
        <v>304</v>
      </c>
      <c r="C191" s="139" t="s">
        <v>76</v>
      </c>
      <c r="D191" s="116">
        <v>55</v>
      </c>
      <c r="E191" s="123">
        <v>71.61</v>
      </c>
      <c r="F191" s="124">
        <f t="shared" si="3"/>
        <v>3938.55</v>
      </c>
      <c r="P191" s="44" t="s">
        <v>50</v>
      </c>
      <c r="AA191" s="44" t="s">
        <v>900</v>
      </c>
    </row>
    <row r="192" spans="1:27">
      <c r="A192" s="121" t="s">
        <v>107</v>
      </c>
      <c r="B192" s="122" t="s">
        <v>305</v>
      </c>
      <c r="C192" s="139" t="s">
        <v>76</v>
      </c>
      <c r="D192" s="116">
        <v>39</v>
      </c>
      <c r="E192" s="123">
        <v>74.92</v>
      </c>
      <c r="F192" s="124">
        <f t="shared" si="3"/>
        <v>2921.88</v>
      </c>
      <c r="P192" s="44" t="s">
        <v>50</v>
      </c>
      <c r="AA192" s="44" t="s">
        <v>901</v>
      </c>
    </row>
    <row r="193" spans="1:27">
      <c r="A193" s="121" t="s">
        <v>112</v>
      </c>
      <c r="B193" s="122" t="s">
        <v>425</v>
      </c>
      <c r="C193" s="139" t="s">
        <v>76</v>
      </c>
      <c r="D193" s="116">
        <v>28</v>
      </c>
      <c r="E193" s="123">
        <v>27.54</v>
      </c>
      <c r="F193" s="124">
        <f t="shared" si="3"/>
        <v>771.12</v>
      </c>
      <c r="P193" s="44" t="s">
        <v>50</v>
      </c>
      <c r="AA193" s="44" t="s">
        <v>902</v>
      </c>
    </row>
    <row r="194" spans="1:27">
      <c r="A194" s="121" t="s">
        <v>420</v>
      </c>
      <c r="B194" s="122" t="s">
        <v>306</v>
      </c>
      <c r="C194" s="139" t="s">
        <v>80</v>
      </c>
      <c r="D194" s="116">
        <v>320</v>
      </c>
      <c r="E194" s="123">
        <v>0.2</v>
      </c>
      <c r="F194" s="124">
        <f t="shared" si="3"/>
        <v>64</v>
      </c>
      <c r="P194" s="44" t="s">
        <v>50</v>
      </c>
      <c r="AA194" s="44" t="s">
        <v>903</v>
      </c>
    </row>
    <row r="195" spans="1:27">
      <c r="A195" s="121" t="s">
        <v>421</v>
      </c>
      <c r="B195" s="122" t="s">
        <v>308</v>
      </c>
      <c r="C195" s="139" t="s">
        <v>309</v>
      </c>
      <c r="D195" s="116">
        <v>10</v>
      </c>
      <c r="E195" s="123">
        <v>16.97</v>
      </c>
      <c r="F195" s="124">
        <f t="shared" si="3"/>
        <v>169.7</v>
      </c>
      <c r="P195" s="44" t="s">
        <v>50</v>
      </c>
      <c r="AA195" s="44" t="s">
        <v>904</v>
      </c>
    </row>
    <row r="196" spans="1:27">
      <c r="A196" s="121" t="s">
        <v>422</v>
      </c>
      <c r="B196" s="122" t="s">
        <v>310</v>
      </c>
      <c r="C196" s="139" t="s">
        <v>76</v>
      </c>
      <c r="D196" s="116">
        <v>18</v>
      </c>
      <c r="E196" s="123">
        <v>2.8</v>
      </c>
      <c r="F196" s="124">
        <f t="shared" si="3"/>
        <v>50.4</v>
      </c>
      <c r="P196" s="44" t="s">
        <v>50</v>
      </c>
      <c r="AA196" s="44" t="s">
        <v>905</v>
      </c>
    </row>
    <row r="197" spans="1:27">
      <c r="A197" s="121" t="s">
        <v>423</v>
      </c>
      <c r="B197" s="122" t="s">
        <v>651</v>
      </c>
      <c r="C197" s="139" t="s">
        <v>260</v>
      </c>
      <c r="D197" s="116">
        <v>18</v>
      </c>
      <c r="E197" s="123">
        <v>209.32</v>
      </c>
      <c r="F197" s="124">
        <f t="shared" si="3"/>
        <v>3767.76</v>
      </c>
      <c r="P197" s="44" t="s">
        <v>50</v>
      </c>
      <c r="AA197" s="44" t="s">
        <v>906</v>
      </c>
    </row>
    <row r="198" spans="1:27">
      <c r="A198" s="121" t="s">
        <v>424</v>
      </c>
      <c r="B198" s="122" t="s">
        <v>229</v>
      </c>
      <c r="C198" s="139" t="s">
        <v>80</v>
      </c>
      <c r="D198" s="116">
        <v>18</v>
      </c>
      <c r="E198" s="123">
        <v>0.39</v>
      </c>
      <c r="F198" s="124">
        <f t="shared" si="3"/>
        <v>7.02</v>
      </c>
      <c r="P198" s="44" t="s">
        <v>50</v>
      </c>
      <c r="AA198" s="44" t="s">
        <v>907</v>
      </c>
    </row>
    <row r="199" spans="1:27">
      <c r="A199" s="121" t="s">
        <v>426</v>
      </c>
      <c r="B199" s="122" t="s">
        <v>311</v>
      </c>
      <c r="C199" s="139" t="s">
        <v>76</v>
      </c>
      <c r="D199" s="116">
        <v>15</v>
      </c>
      <c r="E199" s="123">
        <v>9.4700000000000006</v>
      </c>
      <c r="F199" s="124">
        <f t="shared" si="3"/>
        <v>142.05000000000001</v>
      </c>
      <c r="P199" s="44" t="s">
        <v>50</v>
      </c>
      <c r="AA199" s="147" t="s">
        <v>908</v>
      </c>
    </row>
    <row r="200" spans="1:27">
      <c r="A200" s="121" t="s">
        <v>650</v>
      </c>
      <c r="B200" s="122" t="s">
        <v>322</v>
      </c>
      <c r="C200" s="139" t="s">
        <v>314</v>
      </c>
      <c r="D200" s="116">
        <v>4</v>
      </c>
      <c r="E200" s="123">
        <v>35.25</v>
      </c>
      <c r="F200" s="124">
        <f t="shared" si="3"/>
        <v>141</v>
      </c>
      <c r="P200" s="44" t="s">
        <v>50</v>
      </c>
      <c r="AA200" s="44" t="s">
        <v>909</v>
      </c>
    </row>
    <row r="201" spans="1:27">
      <c r="A201" s="114" t="s">
        <v>114</v>
      </c>
      <c r="B201" s="115" t="s">
        <v>427</v>
      </c>
      <c r="C201" s="138" t="s">
        <v>76</v>
      </c>
      <c r="D201" s="116">
        <v>27</v>
      </c>
      <c r="E201" s="118">
        <v>259.01</v>
      </c>
      <c r="F201" s="117">
        <f t="shared" si="3"/>
        <v>6993.27</v>
      </c>
      <c r="P201" s="44" t="s">
        <v>49</v>
      </c>
      <c r="AA201" s="44" t="s">
        <v>910</v>
      </c>
    </row>
    <row r="202" spans="1:27">
      <c r="A202" s="121" t="s">
        <v>115</v>
      </c>
      <c r="B202" s="122" t="s">
        <v>322</v>
      </c>
      <c r="C202" s="139" t="s">
        <v>314</v>
      </c>
      <c r="D202" s="116">
        <v>5</v>
      </c>
      <c r="E202" s="123">
        <v>35.25</v>
      </c>
      <c r="F202" s="124">
        <f t="shared" si="3"/>
        <v>176.25</v>
      </c>
      <c r="P202" s="44" t="s">
        <v>50</v>
      </c>
      <c r="AA202" s="44" t="s">
        <v>911</v>
      </c>
    </row>
    <row r="203" spans="1:27">
      <c r="A203" s="121" t="s">
        <v>213</v>
      </c>
      <c r="B203" s="122" t="s">
        <v>315</v>
      </c>
      <c r="C203" s="139" t="s">
        <v>281</v>
      </c>
      <c r="D203" s="116">
        <v>3</v>
      </c>
      <c r="E203" s="123">
        <v>657.71</v>
      </c>
      <c r="F203" s="124">
        <f t="shared" si="3"/>
        <v>1973.13</v>
      </c>
      <c r="P203" s="44" t="s">
        <v>50</v>
      </c>
      <c r="AA203" s="44" t="s">
        <v>912</v>
      </c>
    </row>
    <row r="204" spans="1:27">
      <c r="A204" s="121" t="s">
        <v>360</v>
      </c>
      <c r="B204" s="122" t="s">
        <v>316</v>
      </c>
      <c r="C204" s="139" t="s">
        <v>281</v>
      </c>
      <c r="D204" s="116">
        <v>0.5</v>
      </c>
      <c r="E204" s="123">
        <v>1246.02</v>
      </c>
      <c r="F204" s="124">
        <f t="shared" si="3"/>
        <v>623.01</v>
      </c>
      <c r="P204" s="44" t="s">
        <v>50</v>
      </c>
      <c r="AA204" s="44" t="s">
        <v>913</v>
      </c>
    </row>
    <row r="205" spans="1:27">
      <c r="A205" s="121" t="s">
        <v>361</v>
      </c>
      <c r="B205" s="122" t="s">
        <v>317</v>
      </c>
      <c r="C205" s="139" t="s">
        <v>318</v>
      </c>
      <c r="D205" s="116">
        <v>2</v>
      </c>
      <c r="E205" s="123">
        <v>1121.53</v>
      </c>
      <c r="F205" s="124">
        <f t="shared" si="3"/>
        <v>2243.06</v>
      </c>
      <c r="P205" s="44" t="s">
        <v>50</v>
      </c>
      <c r="AA205" s="44" t="s">
        <v>914</v>
      </c>
    </row>
    <row r="206" spans="1:27">
      <c r="A206" s="121" t="s">
        <v>428</v>
      </c>
      <c r="B206" s="122" t="s">
        <v>319</v>
      </c>
      <c r="C206" s="139" t="s">
        <v>76</v>
      </c>
      <c r="D206" s="116">
        <v>1</v>
      </c>
      <c r="E206" s="123">
        <v>242.37</v>
      </c>
      <c r="F206" s="124">
        <f t="shared" si="3"/>
        <v>242.37</v>
      </c>
      <c r="P206" s="44" t="s">
        <v>50</v>
      </c>
      <c r="AA206" s="44" t="s">
        <v>915</v>
      </c>
    </row>
    <row r="207" spans="1:27">
      <c r="A207" s="114" t="s">
        <v>118</v>
      </c>
      <c r="B207" s="115" t="s">
        <v>499</v>
      </c>
      <c r="C207" s="138" t="s">
        <v>260</v>
      </c>
      <c r="D207" s="116">
        <v>120.6</v>
      </c>
      <c r="E207" s="118">
        <v>220.9</v>
      </c>
      <c r="F207" s="117">
        <f t="shared" si="3"/>
        <v>26640.54</v>
      </c>
      <c r="P207" s="44" t="s">
        <v>49</v>
      </c>
      <c r="AA207" s="44" t="s">
        <v>916</v>
      </c>
    </row>
    <row r="208" spans="1:27">
      <c r="A208" s="121" t="s">
        <v>119</v>
      </c>
      <c r="B208" s="122" t="s">
        <v>313</v>
      </c>
      <c r="C208" s="139" t="s">
        <v>314</v>
      </c>
      <c r="D208" s="116">
        <v>25</v>
      </c>
      <c r="E208" s="123">
        <v>35.25</v>
      </c>
      <c r="F208" s="124">
        <f t="shared" si="3"/>
        <v>881.25</v>
      </c>
      <c r="P208" s="44" t="s">
        <v>50</v>
      </c>
      <c r="AA208" s="44" t="s">
        <v>917</v>
      </c>
    </row>
    <row r="209" spans="1:27">
      <c r="A209" s="121" t="s">
        <v>215</v>
      </c>
      <c r="B209" s="122" t="s">
        <v>315</v>
      </c>
      <c r="C209" s="139" t="s">
        <v>281</v>
      </c>
      <c r="D209" s="116">
        <v>10</v>
      </c>
      <c r="E209" s="123">
        <v>657.71</v>
      </c>
      <c r="F209" s="124">
        <f t="shared" si="3"/>
        <v>6577.1</v>
      </c>
      <c r="P209" s="44" t="s">
        <v>50</v>
      </c>
      <c r="AA209" s="44" t="s">
        <v>918</v>
      </c>
    </row>
    <row r="210" spans="1:27">
      <c r="A210" s="121" t="s">
        <v>216</v>
      </c>
      <c r="B210" s="122" t="s">
        <v>316</v>
      </c>
      <c r="C210" s="139" t="s">
        <v>281</v>
      </c>
      <c r="D210" s="116">
        <v>3</v>
      </c>
      <c r="E210" s="123">
        <v>1246.02</v>
      </c>
      <c r="F210" s="124">
        <f t="shared" si="3"/>
        <v>3738.06</v>
      </c>
      <c r="P210" s="44" t="s">
        <v>50</v>
      </c>
      <c r="AA210" s="44" t="s">
        <v>919</v>
      </c>
    </row>
    <row r="211" spans="1:27">
      <c r="A211" s="121" t="s">
        <v>265</v>
      </c>
      <c r="B211" s="122" t="s">
        <v>319</v>
      </c>
      <c r="C211" s="139" t="s">
        <v>76</v>
      </c>
      <c r="D211" s="116">
        <v>5</v>
      </c>
      <c r="E211" s="123">
        <v>242.37</v>
      </c>
      <c r="F211" s="124">
        <f t="shared" si="3"/>
        <v>1211.8499999999999</v>
      </c>
      <c r="P211" s="44" t="s">
        <v>50</v>
      </c>
      <c r="AA211" s="44" t="s">
        <v>920</v>
      </c>
    </row>
    <row r="212" spans="1:27">
      <c r="A212" s="114" t="s">
        <v>122</v>
      </c>
      <c r="B212" s="115" t="s">
        <v>500</v>
      </c>
      <c r="C212" s="138" t="s">
        <v>260</v>
      </c>
      <c r="D212" s="116">
        <v>120.6</v>
      </c>
      <c r="E212" s="118">
        <v>134.99</v>
      </c>
      <c r="F212" s="117">
        <f t="shared" si="3"/>
        <v>16279.79</v>
      </c>
      <c r="P212" s="44" t="s">
        <v>49</v>
      </c>
      <c r="AA212" s="44" t="s">
        <v>921</v>
      </c>
    </row>
    <row r="213" spans="1:27">
      <c r="A213" s="121" t="s">
        <v>123</v>
      </c>
      <c r="B213" s="122" t="s">
        <v>324</v>
      </c>
      <c r="C213" s="139" t="s">
        <v>554</v>
      </c>
      <c r="D213" s="116">
        <v>3</v>
      </c>
      <c r="E213" s="123">
        <v>932.03</v>
      </c>
      <c r="F213" s="124">
        <f t="shared" si="3"/>
        <v>2796.09</v>
      </c>
      <c r="P213" s="44" t="s">
        <v>50</v>
      </c>
      <c r="AA213" s="44" t="s">
        <v>922</v>
      </c>
    </row>
    <row r="214" spans="1:27">
      <c r="A214" s="121" t="s">
        <v>124</v>
      </c>
      <c r="B214" s="122" t="s">
        <v>320</v>
      </c>
      <c r="C214" s="139" t="s">
        <v>321</v>
      </c>
      <c r="D214" s="116">
        <v>4</v>
      </c>
      <c r="E214" s="123">
        <v>364.66</v>
      </c>
      <c r="F214" s="124">
        <f t="shared" si="3"/>
        <v>1458.64</v>
      </c>
      <c r="P214" s="44" t="s">
        <v>50</v>
      </c>
      <c r="AA214" s="44" t="s">
        <v>923</v>
      </c>
    </row>
    <row r="215" spans="1:27">
      <c r="A215" s="114" t="s">
        <v>132</v>
      </c>
      <c r="B215" s="115" t="s">
        <v>357</v>
      </c>
      <c r="C215" s="138" t="s">
        <v>260</v>
      </c>
      <c r="D215" s="116">
        <v>120.6</v>
      </c>
      <c r="E215" s="118">
        <v>98.18</v>
      </c>
      <c r="F215" s="117">
        <f t="shared" si="3"/>
        <v>11840.51</v>
      </c>
      <c r="P215" s="44" t="s">
        <v>49</v>
      </c>
      <c r="AA215" s="44" t="s">
        <v>924</v>
      </c>
    </row>
    <row r="216" spans="1:27">
      <c r="A216" s="121" t="s">
        <v>133</v>
      </c>
      <c r="B216" s="122" t="s">
        <v>317</v>
      </c>
      <c r="C216" s="139" t="s">
        <v>318</v>
      </c>
      <c r="D216" s="116">
        <v>9</v>
      </c>
      <c r="E216" s="123">
        <v>1121.53</v>
      </c>
      <c r="F216" s="124">
        <f t="shared" si="3"/>
        <v>10093.77</v>
      </c>
      <c r="P216" s="44" t="s">
        <v>50</v>
      </c>
      <c r="AA216" s="44" t="s">
        <v>925</v>
      </c>
    </row>
    <row r="217" spans="1:27">
      <c r="A217" s="121" t="s">
        <v>278</v>
      </c>
      <c r="B217" s="122" t="s">
        <v>319</v>
      </c>
      <c r="C217" s="139" t="s">
        <v>76</v>
      </c>
      <c r="D217" s="116">
        <v>4</v>
      </c>
      <c r="E217" s="123">
        <v>242.37</v>
      </c>
      <c r="F217" s="124">
        <f t="shared" si="3"/>
        <v>969.48</v>
      </c>
      <c r="P217" s="44" t="s">
        <v>50</v>
      </c>
      <c r="AA217" s="44" t="s">
        <v>926</v>
      </c>
    </row>
    <row r="218" spans="1:27">
      <c r="A218" s="114" t="s">
        <v>136</v>
      </c>
      <c r="B218" s="115" t="s">
        <v>358</v>
      </c>
      <c r="C218" s="138" t="s">
        <v>260</v>
      </c>
      <c r="D218" s="116">
        <v>120.6</v>
      </c>
      <c r="E218" s="118">
        <v>36.82</v>
      </c>
      <c r="F218" s="117">
        <f t="shared" si="3"/>
        <v>4440.49</v>
      </c>
      <c r="P218" s="44" t="s">
        <v>49</v>
      </c>
      <c r="AA218" s="44" t="s">
        <v>927</v>
      </c>
    </row>
    <row r="219" spans="1:27">
      <c r="A219" s="121" t="s">
        <v>137</v>
      </c>
      <c r="B219" s="122" t="s">
        <v>322</v>
      </c>
      <c r="C219" s="139" t="s">
        <v>323</v>
      </c>
      <c r="D219" s="116">
        <v>25</v>
      </c>
      <c r="E219" s="123">
        <v>35.25</v>
      </c>
      <c r="F219" s="124">
        <f t="shared" si="3"/>
        <v>881.25</v>
      </c>
      <c r="P219" s="44" t="s">
        <v>50</v>
      </c>
      <c r="AA219" s="44" t="s">
        <v>928</v>
      </c>
    </row>
    <row r="220" spans="1:27">
      <c r="A220" s="114" t="s">
        <v>142</v>
      </c>
      <c r="B220" s="115" t="s">
        <v>363</v>
      </c>
      <c r="C220" s="138" t="s">
        <v>76</v>
      </c>
      <c r="D220" s="116">
        <v>27</v>
      </c>
      <c r="E220" s="118">
        <v>80.17</v>
      </c>
      <c r="F220" s="117">
        <f t="shared" si="3"/>
        <v>2164.59</v>
      </c>
      <c r="P220" s="44" t="s">
        <v>49</v>
      </c>
      <c r="AA220" s="44" t="s">
        <v>929</v>
      </c>
    </row>
    <row r="221" spans="1:27">
      <c r="A221" s="121" t="s">
        <v>143</v>
      </c>
      <c r="B221" s="122" t="s">
        <v>497</v>
      </c>
      <c r="C221" s="139" t="s">
        <v>323</v>
      </c>
      <c r="D221" s="116">
        <v>2</v>
      </c>
      <c r="E221" s="123">
        <v>429.66</v>
      </c>
      <c r="F221" s="124">
        <f t="shared" si="3"/>
        <v>859.32</v>
      </c>
      <c r="P221" s="44" t="s">
        <v>50</v>
      </c>
      <c r="AA221" s="44" t="s">
        <v>930</v>
      </c>
    </row>
    <row r="222" spans="1:27">
      <c r="A222" s="114" t="s">
        <v>152</v>
      </c>
      <c r="B222" s="115" t="s">
        <v>359</v>
      </c>
      <c r="C222" s="138" t="s">
        <v>260</v>
      </c>
      <c r="D222" s="116">
        <v>120.6</v>
      </c>
      <c r="E222" s="118">
        <v>85.91</v>
      </c>
      <c r="F222" s="117">
        <f t="shared" si="3"/>
        <v>10360.75</v>
      </c>
      <c r="P222" s="44" t="s">
        <v>49</v>
      </c>
      <c r="AA222" s="44" t="s">
        <v>931</v>
      </c>
    </row>
    <row r="223" spans="1:27">
      <c r="A223" s="121" t="s">
        <v>153</v>
      </c>
      <c r="B223" s="122" t="s">
        <v>497</v>
      </c>
      <c r="C223" s="139" t="s">
        <v>323</v>
      </c>
      <c r="D223" s="116">
        <v>30</v>
      </c>
      <c r="E223" s="123">
        <v>429.66</v>
      </c>
      <c r="F223" s="124">
        <f t="shared" ref="F223:F234" si="4">ROUND(E223*ROUND(D223,2),2)</f>
        <v>12889.8</v>
      </c>
      <c r="P223" s="44" t="s">
        <v>50</v>
      </c>
      <c r="AA223" s="44" t="s">
        <v>932</v>
      </c>
    </row>
    <row r="224" spans="1:27">
      <c r="A224" s="114" t="s">
        <v>158</v>
      </c>
      <c r="B224" s="115" t="s">
        <v>364</v>
      </c>
      <c r="C224" s="138" t="s">
        <v>260</v>
      </c>
      <c r="D224" s="116">
        <v>225.5</v>
      </c>
      <c r="E224" s="118">
        <v>172.67</v>
      </c>
      <c r="F224" s="117">
        <f t="shared" si="4"/>
        <v>38937.089999999997</v>
      </c>
      <c r="P224" s="44" t="s">
        <v>49</v>
      </c>
      <c r="AA224" s="44" t="s">
        <v>933</v>
      </c>
    </row>
    <row r="225" spans="1:27">
      <c r="A225" s="121" t="s">
        <v>159</v>
      </c>
      <c r="B225" s="122" t="s">
        <v>430</v>
      </c>
      <c r="C225" s="139" t="s">
        <v>80</v>
      </c>
      <c r="D225" s="116">
        <v>102</v>
      </c>
      <c r="E225" s="123">
        <v>51.69</v>
      </c>
      <c r="F225" s="124">
        <f t="shared" si="4"/>
        <v>5272.38</v>
      </c>
      <c r="P225" s="44" t="s">
        <v>50</v>
      </c>
      <c r="AA225" s="44" t="s">
        <v>934</v>
      </c>
    </row>
    <row r="226" spans="1:27" ht="31.5">
      <c r="A226" s="114" t="s">
        <v>165</v>
      </c>
      <c r="B226" s="115" t="s">
        <v>429</v>
      </c>
      <c r="C226" s="138" t="s">
        <v>211</v>
      </c>
      <c r="D226" s="116">
        <v>7</v>
      </c>
      <c r="E226" s="118">
        <v>740.03</v>
      </c>
      <c r="F226" s="117">
        <f t="shared" si="4"/>
        <v>5180.21</v>
      </c>
      <c r="P226" s="44" t="s">
        <v>49</v>
      </c>
      <c r="AA226" s="44" t="s">
        <v>935</v>
      </c>
    </row>
    <row r="227" spans="1:27">
      <c r="A227" s="121" t="s">
        <v>166</v>
      </c>
      <c r="B227" s="122" t="s">
        <v>501</v>
      </c>
      <c r="C227" s="139" t="s">
        <v>80</v>
      </c>
      <c r="D227" s="116">
        <v>7</v>
      </c>
      <c r="E227" s="123">
        <v>1046.6099999999999</v>
      </c>
      <c r="F227" s="124">
        <f t="shared" si="4"/>
        <v>7326.27</v>
      </c>
      <c r="P227" s="44" t="s">
        <v>50</v>
      </c>
      <c r="AA227" s="44" t="s">
        <v>936</v>
      </c>
    </row>
    <row r="228" spans="1:27">
      <c r="A228" s="114" t="s">
        <v>169</v>
      </c>
      <c r="B228" s="115" t="s">
        <v>431</v>
      </c>
      <c r="C228" s="138" t="s">
        <v>87</v>
      </c>
      <c r="D228" s="116">
        <v>1</v>
      </c>
      <c r="E228" s="118">
        <v>21584.32</v>
      </c>
      <c r="F228" s="117">
        <f t="shared" si="4"/>
        <v>21584.32</v>
      </c>
      <c r="P228" s="44" t="s">
        <v>49</v>
      </c>
      <c r="AA228" s="147" t="s">
        <v>937</v>
      </c>
    </row>
    <row r="229" spans="1:27">
      <c r="A229" s="121" t="s">
        <v>170</v>
      </c>
      <c r="B229" s="122" t="s">
        <v>537</v>
      </c>
      <c r="C229" s="139" t="s">
        <v>87</v>
      </c>
      <c r="D229" s="116">
        <v>1</v>
      </c>
      <c r="E229" s="123">
        <v>49576.27</v>
      </c>
      <c r="F229" s="124">
        <f t="shared" si="4"/>
        <v>49576.27</v>
      </c>
      <c r="P229" s="44" t="s">
        <v>50</v>
      </c>
      <c r="AA229" s="44" t="s">
        <v>938</v>
      </c>
    </row>
    <row r="230" spans="1:27" ht="31.5">
      <c r="A230" s="114" t="s">
        <v>176</v>
      </c>
      <c r="B230" s="115" t="s">
        <v>716</v>
      </c>
      <c r="C230" s="138" t="s">
        <v>87</v>
      </c>
      <c r="D230" s="116">
        <v>1</v>
      </c>
      <c r="E230" s="118">
        <v>9250.42</v>
      </c>
      <c r="F230" s="117">
        <f t="shared" si="4"/>
        <v>9250.42</v>
      </c>
      <c r="P230" s="46" t="s">
        <v>49</v>
      </c>
      <c r="Q230" s="46"/>
      <c r="R230" s="46"/>
      <c r="AA230" s="44" t="s">
        <v>939</v>
      </c>
    </row>
    <row r="231" spans="1:27">
      <c r="A231" s="121" t="s">
        <v>177</v>
      </c>
      <c r="B231" s="122" t="s">
        <v>390</v>
      </c>
      <c r="C231" s="139" t="s">
        <v>211</v>
      </c>
      <c r="D231" s="116">
        <v>8</v>
      </c>
      <c r="E231" s="123">
        <v>255.59</v>
      </c>
      <c r="F231" s="124">
        <f t="shared" si="4"/>
        <v>2044.72</v>
      </c>
      <c r="P231" s="44" t="s">
        <v>50</v>
      </c>
      <c r="AA231" s="44" t="s">
        <v>940</v>
      </c>
    </row>
    <row r="232" spans="1:27">
      <c r="A232" s="121" t="s">
        <v>178</v>
      </c>
      <c r="B232" s="122" t="s">
        <v>637</v>
      </c>
      <c r="C232" s="139" t="s">
        <v>211</v>
      </c>
      <c r="D232" s="116">
        <v>3</v>
      </c>
      <c r="E232" s="123">
        <v>495.76</v>
      </c>
      <c r="F232" s="124">
        <f t="shared" si="4"/>
        <v>1487.28</v>
      </c>
      <c r="P232" s="44" t="s">
        <v>50</v>
      </c>
      <c r="AA232" s="44" t="s">
        <v>941</v>
      </c>
    </row>
    <row r="233" spans="1:27">
      <c r="A233" s="121" t="s">
        <v>179</v>
      </c>
      <c r="B233" s="122" t="s">
        <v>311</v>
      </c>
      <c r="C233" s="139" t="s">
        <v>76</v>
      </c>
      <c r="D233" s="116">
        <v>26</v>
      </c>
      <c r="E233" s="123">
        <v>9.4700000000000006</v>
      </c>
      <c r="F233" s="124">
        <f t="shared" si="4"/>
        <v>246.22</v>
      </c>
      <c r="P233" s="44" t="s">
        <v>50</v>
      </c>
      <c r="AA233" s="44" t="s">
        <v>942</v>
      </c>
    </row>
    <row r="234" spans="1:27">
      <c r="A234" s="121" t="s">
        <v>575</v>
      </c>
      <c r="B234" s="122" t="s">
        <v>652</v>
      </c>
      <c r="C234" s="139" t="s">
        <v>211</v>
      </c>
      <c r="D234" s="116">
        <v>4</v>
      </c>
      <c r="E234" s="123">
        <v>176.27</v>
      </c>
      <c r="F234" s="124">
        <f t="shared" si="4"/>
        <v>705.08</v>
      </c>
      <c r="P234" s="44" t="s">
        <v>50</v>
      </c>
      <c r="AA234" s="44" t="s">
        <v>943</v>
      </c>
    </row>
    <row r="235" spans="1:27">
      <c r="A235" s="75" t="s">
        <v>45</v>
      </c>
      <c r="B235" s="137"/>
      <c r="C235" s="77"/>
      <c r="D235" s="77"/>
      <c r="E235" s="76"/>
      <c r="F235" s="131">
        <f>SUM(F159:F234)</f>
        <v>428807.84000000008</v>
      </c>
      <c r="P235" s="44" t="s">
        <v>44</v>
      </c>
      <c r="AA235" s="44" t="s">
        <v>944</v>
      </c>
    </row>
    <row r="236" spans="1:27">
      <c r="A236" s="47"/>
      <c r="B236" s="134"/>
      <c r="C236" s="64"/>
      <c r="D236" s="64"/>
      <c r="E236" s="47"/>
      <c r="F236" s="47"/>
      <c r="P236" s="44" t="s">
        <v>26</v>
      </c>
      <c r="AA236" s="44" t="s">
        <v>945</v>
      </c>
    </row>
    <row r="237" spans="1:27">
      <c r="A237" s="66">
        <v>5</v>
      </c>
      <c r="B237" s="135" t="s">
        <v>441</v>
      </c>
      <c r="C237" s="68"/>
      <c r="D237" s="68"/>
      <c r="E237" s="69"/>
      <c r="F237" s="69"/>
      <c r="P237" s="44" t="s">
        <v>41</v>
      </c>
      <c r="AA237" s="44" t="s">
        <v>946</v>
      </c>
    </row>
    <row r="238" spans="1:27" ht="31.5">
      <c r="A238" s="114" t="s">
        <v>51</v>
      </c>
      <c r="B238" s="115" t="s">
        <v>442</v>
      </c>
      <c r="C238" s="138" t="s">
        <v>260</v>
      </c>
      <c r="D238" s="116">
        <v>50</v>
      </c>
      <c r="E238" s="118">
        <v>246.68</v>
      </c>
      <c r="F238" s="117">
        <f t="shared" ref="F238:F300" si="5">ROUND(E238*ROUND(D238,2),2)</f>
        <v>12334</v>
      </c>
      <c r="P238" s="44" t="s">
        <v>49</v>
      </c>
      <c r="AA238" s="44" t="s">
        <v>947</v>
      </c>
    </row>
    <row r="239" spans="1:27">
      <c r="A239" s="121" t="s">
        <v>52</v>
      </c>
      <c r="B239" s="122" t="s">
        <v>443</v>
      </c>
      <c r="C239" s="139" t="s">
        <v>260</v>
      </c>
      <c r="D239" s="116">
        <v>50</v>
      </c>
      <c r="E239" s="123">
        <v>716.1</v>
      </c>
      <c r="F239" s="124">
        <f t="shared" si="5"/>
        <v>35805</v>
      </c>
      <c r="P239" s="44" t="s">
        <v>50</v>
      </c>
      <c r="AA239" s="44" t="s">
        <v>948</v>
      </c>
    </row>
    <row r="240" spans="1:27">
      <c r="A240" s="121" t="s">
        <v>53</v>
      </c>
      <c r="B240" s="122" t="s">
        <v>79</v>
      </c>
      <c r="C240" s="139" t="s">
        <v>80</v>
      </c>
      <c r="D240" s="116">
        <v>10</v>
      </c>
      <c r="E240" s="123">
        <v>8.65</v>
      </c>
      <c r="F240" s="124">
        <f t="shared" si="5"/>
        <v>86.5</v>
      </c>
      <c r="P240" s="44" t="s">
        <v>50</v>
      </c>
      <c r="AA240" s="44" t="s">
        <v>949</v>
      </c>
    </row>
    <row r="241" spans="1:27">
      <c r="A241" s="121" t="s">
        <v>54</v>
      </c>
      <c r="B241" s="122" t="s">
        <v>81</v>
      </c>
      <c r="C241" s="139" t="s">
        <v>76</v>
      </c>
      <c r="D241" s="116">
        <v>10</v>
      </c>
      <c r="E241" s="123">
        <v>21.84</v>
      </c>
      <c r="F241" s="124">
        <f t="shared" si="5"/>
        <v>218.4</v>
      </c>
      <c r="P241" s="44" t="s">
        <v>50</v>
      </c>
      <c r="AA241" s="44" t="s">
        <v>950</v>
      </c>
    </row>
    <row r="242" spans="1:27">
      <c r="A242" s="121" t="s">
        <v>201</v>
      </c>
      <c r="B242" s="122" t="s">
        <v>82</v>
      </c>
      <c r="C242" s="139" t="s">
        <v>80</v>
      </c>
      <c r="D242" s="116">
        <v>10</v>
      </c>
      <c r="E242" s="123">
        <v>0.75</v>
      </c>
      <c r="F242" s="124">
        <f t="shared" si="5"/>
        <v>7.5</v>
      </c>
      <c r="P242" s="44" t="s">
        <v>50</v>
      </c>
      <c r="AA242" s="44" t="s">
        <v>951</v>
      </c>
    </row>
    <row r="243" spans="1:27">
      <c r="A243" s="121" t="s">
        <v>202</v>
      </c>
      <c r="B243" s="122" t="s">
        <v>444</v>
      </c>
      <c r="C243" s="139" t="s">
        <v>80</v>
      </c>
      <c r="D243" s="116">
        <v>10</v>
      </c>
      <c r="E243" s="123">
        <v>0.74</v>
      </c>
      <c r="F243" s="124">
        <f t="shared" si="5"/>
        <v>7.4</v>
      </c>
      <c r="P243" s="44" t="s">
        <v>50</v>
      </c>
      <c r="AA243" s="44" t="s">
        <v>952</v>
      </c>
    </row>
    <row r="244" spans="1:27">
      <c r="A244" s="121" t="s">
        <v>203</v>
      </c>
      <c r="B244" s="122" t="s">
        <v>621</v>
      </c>
      <c r="C244" s="139" t="s">
        <v>80</v>
      </c>
      <c r="D244" s="116">
        <v>25</v>
      </c>
      <c r="E244" s="123">
        <v>73.81</v>
      </c>
      <c r="F244" s="124">
        <f t="shared" si="5"/>
        <v>1845.25</v>
      </c>
      <c r="P244" s="44" t="s">
        <v>50</v>
      </c>
      <c r="AA244" s="44" t="s">
        <v>953</v>
      </c>
    </row>
    <row r="245" spans="1:27">
      <c r="A245" s="121" t="s">
        <v>204</v>
      </c>
      <c r="B245" s="122" t="s">
        <v>445</v>
      </c>
      <c r="C245" s="139" t="s">
        <v>80</v>
      </c>
      <c r="D245" s="116">
        <v>10</v>
      </c>
      <c r="E245" s="123">
        <v>319.49</v>
      </c>
      <c r="F245" s="124">
        <f t="shared" si="5"/>
        <v>3194.9</v>
      </c>
      <c r="P245" s="44" t="s">
        <v>50</v>
      </c>
      <c r="AA245" s="44" t="s">
        <v>954</v>
      </c>
    </row>
    <row r="246" spans="1:27">
      <c r="A246" s="114" t="s">
        <v>55</v>
      </c>
      <c r="B246" s="115" t="s">
        <v>502</v>
      </c>
      <c r="C246" s="138" t="s">
        <v>372</v>
      </c>
      <c r="D246" s="116">
        <v>3</v>
      </c>
      <c r="E246" s="118">
        <v>2466.7800000000002</v>
      </c>
      <c r="F246" s="117">
        <f t="shared" si="5"/>
        <v>7400.34</v>
      </c>
      <c r="P246" s="44" t="s">
        <v>49</v>
      </c>
      <c r="AA246" s="44" t="s">
        <v>955</v>
      </c>
    </row>
    <row r="247" spans="1:27">
      <c r="A247" s="121" t="s">
        <v>56</v>
      </c>
      <c r="B247" s="122" t="s">
        <v>503</v>
      </c>
      <c r="C247" s="139" t="s">
        <v>80</v>
      </c>
      <c r="D247" s="116">
        <v>3</v>
      </c>
      <c r="E247" s="123">
        <v>13286.44</v>
      </c>
      <c r="F247" s="124">
        <f t="shared" si="5"/>
        <v>39859.32</v>
      </c>
      <c r="P247" s="44" t="s">
        <v>50</v>
      </c>
      <c r="AA247" s="44" t="s">
        <v>956</v>
      </c>
    </row>
    <row r="248" spans="1:27">
      <c r="A248" s="121" t="s">
        <v>57</v>
      </c>
      <c r="B248" s="122" t="s">
        <v>452</v>
      </c>
      <c r="C248" s="139" t="s">
        <v>80</v>
      </c>
      <c r="D248" s="116">
        <v>6</v>
      </c>
      <c r="E248" s="123">
        <v>537.63</v>
      </c>
      <c r="F248" s="124">
        <f t="shared" si="5"/>
        <v>3225.78</v>
      </c>
      <c r="P248" s="44" t="s">
        <v>50</v>
      </c>
      <c r="AA248" s="44" t="s">
        <v>957</v>
      </c>
    </row>
    <row r="249" spans="1:27">
      <c r="A249" s="121" t="s">
        <v>58</v>
      </c>
      <c r="B249" s="122" t="s">
        <v>453</v>
      </c>
      <c r="C249" s="139" t="s">
        <v>80</v>
      </c>
      <c r="D249" s="116">
        <v>3</v>
      </c>
      <c r="E249" s="123">
        <v>5208.8100000000004</v>
      </c>
      <c r="F249" s="124">
        <f t="shared" si="5"/>
        <v>15626.43</v>
      </c>
      <c r="P249" s="44" t="s">
        <v>50</v>
      </c>
      <c r="AA249" s="44" t="s">
        <v>958</v>
      </c>
    </row>
    <row r="250" spans="1:27">
      <c r="A250" s="121" t="s">
        <v>525</v>
      </c>
      <c r="B250" s="122" t="s">
        <v>582</v>
      </c>
      <c r="C250" s="139" t="s">
        <v>80</v>
      </c>
      <c r="D250" s="116">
        <v>3</v>
      </c>
      <c r="E250" s="123">
        <v>2666.1</v>
      </c>
      <c r="F250" s="124">
        <f t="shared" si="5"/>
        <v>7998.3</v>
      </c>
      <c r="P250" s="44" t="s">
        <v>50</v>
      </c>
      <c r="AA250" s="44" t="s">
        <v>959</v>
      </c>
    </row>
    <row r="251" spans="1:27">
      <c r="A251" s="114" t="s">
        <v>59</v>
      </c>
      <c r="B251" s="115" t="s">
        <v>454</v>
      </c>
      <c r="C251" s="138" t="s">
        <v>80</v>
      </c>
      <c r="D251" s="116">
        <v>2</v>
      </c>
      <c r="E251" s="118">
        <v>1850.08</v>
      </c>
      <c r="F251" s="117">
        <f t="shared" si="5"/>
        <v>3700.16</v>
      </c>
      <c r="P251" s="44" t="s">
        <v>49</v>
      </c>
      <c r="AA251" s="44" t="s">
        <v>960</v>
      </c>
    </row>
    <row r="252" spans="1:27">
      <c r="A252" s="121" t="s">
        <v>60</v>
      </c>
      <c r="B252" s="122" t="s">
        <v>455</v>
      </c>
      <c r="C252" s="139" t="s">
        <v>80</v>
      </c>
      <c r="D252" s="116">
        <v>2</v>
      </c>
      <c r="E252" s="123">
        <v>7458.47</v>
      </c>
      <c r="F252" s="124">
        <f t="shared" si="5"/>
        <v>14916.94</v>
      </c>
      <c r="P252" s="44" t="s">
        <v>50</v>
      </c>
      <c r="AA252" s="44" t="s">
        <v>961</v>
      </c>
    </row>
    <row r="253" spans="1:27" ht="31.5">
      <c r="A253" s="114" t="s">
        <v>94</v>
      </c>
      <c r="B253" s="115" t="s">
        <v>654</v>
      </c>
      <c r="C253" s="138" t="s">
        <v>80</v>
      </c>
      <c r="D253" s="116">
        <v>3</v>
      </c>
      <c r="E253" s="118">
        <v>7400.34</v>
      </c>
      <c r="F253" s="117">
        <f t="shared" si="5"/>
        <v>22201.02</v>
      </c>
      <c r="P253" s="44" t="s">
        <v>49</v>
      </c>
      <c r="AA253" s="44" t="s">
        <v>962</v>
      </c>
    </row>
    <row r="254" spans="1:27">
      <c r="A254" s="121" t="s">
        <v>95</v>
      </c>
      <c r="B254" s="122" t="s">
        <v>623</v>
      </c>
      <c r="C254" s="139" t="s">
        <v>76</v>
      </c>
      <c r="D254" s="116">
        <v>30</v>
      </c>
      <c r="E254" s="123">
        <v>308.47000000000003</v>
      </c>
      <c r="F254" s="124">
        <f t="shared" si="5"/>
        <v>9254.1</v>
      </c>
      <c r="P254" s="44" t="s">
        <v>50</v>
      </c>
      <c r="AA254" s="44" t="s">
        <v>963</v>
      </c>
    </row>
    <row r="255" spans="1:27">
      <c r="A255" s="121" t="s">
        <v>96</v>
      </c>
      <c r="B255" s="122" t="s">
        <v>624</v>
      </c>
      <c r="C255" s="139" t="s">
        <v>451</v>
      </c>
      <c r="D255" s="116">
        <v>1</v>
      </c>
      <c r="E255" s="123">
        <v>991.53</v>
      </c>
      <c r="F255" s="124">
        <f t="shared" si="5"/>
        <v>991.53</v>
      </c>
      <c r="P255" s="44" t="s">
        <v>50</v>
      </c>
      <c r="AA255" s="44" t="s">
        <v>964</v>
      </c>
    </row>
    <row r="256" spans="1:27">
      <c r="A256" s="121" t="s">
        <v>97</v>
      </c>
      <c r="B256" s="122" t="s">
        <v>625</v>
      </c>
      <c r="C256" s="139" t="s">
        <v>211</v>
      </c>
      <c r="D256" s="116">
        <v>24</v>
      </c>
      <c r="E256" s="123">
        <v>14.1</v>
      </c>
      <c r="F256" s="124">
        <f t="shared" si="5"/>
        <v>338.4</v>
      </c>
      <c r="P256" s="44" t="s">
        <v>50</v>
      </c>
      <c r="AA256" s="44" t="s">
        <v>965</v>
      </c>
    </row>
    <row r="257" spans="1:27">
      <c r="A257" s="114" t="s">
        <v>104</v>
      </c>
      <c r="B257" s="115" t="s">
        <v>456</v>
      </c>
      <c r="C257" s="138" t="s">
        <v>80</v>
      </c>
      <c r="D257" s="116">
        <v>3</v>
      </c>
      <c r="E257" s="118">
        <v>1850.08</v>
      </c>
      <c r="F257" s="117">
        <f t="shared" si="5"/>
        <v>5550.24</v>
      </c>
      <c r="P257" s="44" t="s">
        <v>49</v>
      </c>
      <c r="AA257" s="44" t="s">
        <v>966</v>
      </c>
    </row>
    <row r="258" spans="1:27">
      <c r="A258" s="121" t="s">
        <v>105</v>
      </c>
      <c r="B258" s="122" t="s">
        <v>511</v>
      </c>
      <c r="C258" s="139" t="s">
        <v>80</v>
      </c>
      <c r="D258" s="116">
        <v>3</v>
      </c>
      <c r="E258" s="123">
        <v>2368.64</v>
      </c>
      <c r="F258" s="124">
        <f t="shared" si="5"/>
        <v>7105.92</v>
      </c>
      <c r="P258" s="44" t="s">
        <v>50</v>
      </c>
      <c r="AA258" s="44" t="s">
        <v>967</v>
      </c>
    </row>
    <row r="259" spans="1:27">
      <c r="A259" s="114" t="s">
        <v>114</v>
      </c>
      <c r="B259" s="115" t="s">
        <v>446</v>
      </c>
      <c r="C259" s="138" t="s">
        <v>260</v>
      </c>
      <c r="D259" s="116">
        <v>15</v>
      </c>
      <c r="E259" s="118">
        <v>61.67</v>
      </c>
      <c r="F259" s="117">
        <f t="shared" si="5"/>
        <v>925.05</v>
      </c>
      <c r="P259" s="44" t="s">
        <v>49</v>
      </c>
      <c r="AA259" s="44" t="s">
        <v>968</v>
      </c>
    </row>
    <row r="260" spans="1:27">
      <c r="A260" s="121" t="s">
        <v>115</v>
      </c>
      <c r="B260" s="122" t="s">
        <v>447</v>
      </c>
      <c r="C260" s="139" t="s">
        <v>260</v>
      </c>
      <c r="D260" s="116">
        <v>10</v>
      </c>
      <c r="E260" s="123">
        <v>187.29</v>
      </c>
      <c r="F260" s="124">
        <f t="shared" si="5"/>
        <v>1872.9</v>
      </c>
      <c r="P260" s="44" t="s">
        <v>50</v>
      </c>
      <c r="AA260" s="44" t="s">
        <v>969</v>
      </c>
    </row>
    <row r="261" spans="1:27">
      <c r="A261" s="121" t="s">
        <v>213</v>
      </c>
      <c r="B261" s="122" t="s">
        <v>622</v>
      </c>
      <c r="C261" s="139" t="s">
        <v>196</v>
      </c>
      <c r="D261" s="116">
        <v>1</v>
      </c>
      <c r="E261" s="123">
        <v>1244.92</v>
      </c>
      <c r="F261" s="124">
        <f t="shared" si="5"/>
        <v>1244.92</v>
      </c>
      <c r="P261" s="44" t="s">
        <v>50</v>
      </c>
      <c r="AA261" s="44" t="s">
        <v>970</v>
      </c>
    </row>
    <row r="262" spans="1:27">
      <c r="A262" s="114" t="s">
        <v>118</v>
      </c>
      <c r="B262" s="115" t="s">
        <v>448</v>
      </c>
      <c r="C262" s="138" t="s">
        <v>80</v>
      </c>
      <c r="D262" s="116">
        <v>10</v>
      </c>
      <c r="E262" s="118">
        <v>246.68</v>
      </c>
      <c r="F262" s="117">
        <f t="shared" si="5"/>
        <v>2466.8000000000002</v>
      </c>
      <c r="P262" s="44" t="s">
        <v>49</v>
      </c>
      <c r="AA262" s="44" t="s">
        <v>971</v>
      </c>
    </row>
    <row r="263" spans="1:27">
      <c r="A263" s="121" t="s">
        <v>119</v>
      </c>
      <c r="B263" s="122" t="s">
        <v>449</v>
      </c>
      <c r="C263" s="139" t="s">
        <v>80</v>
      </c>
      <c r="D263" s="116">
        <v>10</v>
      </c>
      <c r="E263" s="123">
        <v>211.53</v>
      </c>
      <c r="F263" s="124">
        <f t="shared" si="5"/>
        <v>2115.3000000000002</v>
      </c>
      <c r="P263" s="44" t="s">
        <v>50</v>
      </c>
      <c r="AA263" s="44" t="s">
        <v>972</v>
      </c>
    </row>
    <row r="264" spans="1:27">
      <c r="A264" s="114" t="s">
        <v>122</v>
      </c>
      <c r="B264" s="115" t="s">
        <v>450</v>
      </c>
      <c r="C264" s="138" t="s">
        <v>451</v>
      </c>
      <c r="D264" s="116">
        <v>4</v>
      </c>
      <c r="E264" s="118">
        <v>740.03</v>
      </c>
      <c r="F264" s="117">
        <f t="shared" si="5"/>
        <v>2960.12</v>
      </c>
      <c r="P264" s="44" t="s">
        <v>49</v>
      </c>
      <c r="AA264" s="44" t="s">
        <v>973</v>
      </c>
    </row>
    <row r="265" spans="1:27">
      <c r="A265" s="121" t="s">
        <v>123</v>
      </c>
      <c r="B265" s="122" t="s">
        <v>538</v>
      </c>
      <c r="C265" s="139" t="s">
        <v>451</v>
      </c>
      <c r="D265" s="116">
        <v>4</v>
      </c>
      <c r="E265" s="123">
        <v>1266.95</v>
      </c>
      <c r="F265" s="124">
        <f t="shared" si="5"/>
        <v>5067.8</v>
      </c>
      <c r="P265" s="44" t="s">
        <v>50</v>
      </c>
      <c r="AA265" s="44" t="s">
        <v>974</v>
      </c>
    </row>
    <row r="266" spans="1:27" ht="31.5">
      <c r="A266" s="114" t="s">
        <v>132</v>
      </c>
      <c r="B266" s="115" t="s">
        <v>513</v>
      </c>
      <c r="C266" s="138" t="s">
        <v>80</v>
      </c>
      <c r="D266" s="116">
        <v>13</v>
      </c>
      <c r="E266" s="118">
        <v>7400.34</v>
      </c>
      <c r="F266" s="117">
        <f t="shared" si="5"/>
        <v>96204.42</v>
      </c>
      <c r="P266" s="44" t="s">
        <v>49</v>
      </c>
      <c r="AA266" s="44" t="s">
        <v>975</v>
      </c>
    </row>
    <row r="267" spans="1:27">
      <c r="A267" s="121" t="s">
        <v>133</v>
      </c>
      <c r="B267" s="122" t="s">
        <v>486</v>
      </c>
      <c r="C267" s="139" t="s">
        <v>80</v>
      </c>
      <c r="D267" s="116">
        <v>9</v>
      </c>
      <c r="E267" s="123">
        <v>31310.17</v>
      </c>
      <c r="F267" s="124">
        <f t="shared" si="5"/>
        <v>281791.53000000003</v>
      </c>
      <c r="P267" s="44" t="s">
        <v>50</v>
      </c>
      <c r="AA267" s="44" t="s">
        <v>976</v>
      </c>
    </row>
    <row r="268" spans="1:27">
      <c r="A268" s="121" t="s">
        <v>278</v>
      </c>
      <c r="B268" s="122" t="s">
        <v>487</v>
      </c>
      <c r="C268" s="139" t="s">
        <v>80</v>
      </c>
      <c r="D268" s="116">
        <v>3</v>
      </c>
      <c r="E268" s="123">
        <v>34121.69</v>
      </c>
      <c r="F268" s="124">
        <f t="shared" si="5"/>
        <v>102365.07</v>
      </c>
      <c r="P268" s="44" t="s">
        <v>50</v>
      </c>
      <c r="AA268" s="44" t="s">
        <v>977</v>
      </c>
    </row>
    <row r="269" spans="1:27" ht="31.5">
      <c r="A269" s="121" t="s">
        <v>294</v>
      </c>
      <c r="B269" s="122" t="s">
        <v>656</v>
      </c>
      <c r="C269" s="139" t="s">
        <v>80</v>
      </c>
      <c r="D269" s="116">
        <v>1</v>
      </c>
      <c r="E269" s="123">
        <v>83552.539999999994</v>
      </c>
      <c r="F269" s="124">
        <f t="shared" si="5"/>
        <v>83552.539999999994</v>
      </c>
      <c r="P269" s="44" t="s">
        <v>50</v>
      </c>
      <c r="AA269" s="44" t="s">
        <v>978</v>
      </c>
    </row>
    <row r="270" spans="1:27">
      <c r="A270" s="121" t="s">
        <v>295</v>
      </c>
      <c r="B270" s="122" t="s">
        <v>510</v>
      </c>
      <c r="C270" s="139" t="s">
        <v>372</v>
      </c>
      <c r="D270" s="116">
        <v>13</v>
      </c>
      <c r="E270" s="123">
        <v>1377.12</v>
      </c>
      <c r="F270" s="124">
        <f t="shared" si="5"/>
        <v>17902.560000000001</v>
      </c>
      <c r="P270" s="44" t="s">
        <v>50</v>
      </c>
      <c r="AA270" s="44" t="s">
        <v>979</v>
      </c>
    </row>
    <row r="271" spans="1:27">
      <c r="A271" s="121" t="s">
        <v>296</v>
      </c>
      <c r="B271" s="122" t="s">
        <v>512</v>
      </c>
      <c r="C271" s="139" t="s">
        <v>80</v>
      </c>
      <c r="D271" s="116">
        <v>13</v>
      </c>
      <c r="E271" s="123">
        <v>2533.9</v>
      </c>
      <c r="F271" s="124">
        <f t="shared" si="5"/>
        <v>32940.699999999997</v>
      </c>
      <c r="P271" s="44" t="s">
        <v>50</v>
      </c>
      <c r="AA271" s="44" t="s">
        <v>980</v>
      </c>
    </row>
    <row r="272" spans="1:27">
      <c r="A272" s="140" t="s">
        <v>297</v>
      </c>
      <c r="B272" s="141" t="s">
        <v>505</v>
      </c>
      <c r="C272" s="142" t="s">
        <v>504</v>
      </c>
      <c r="D272" s="116">
        <v>2</v>
      </c>
      <c r="E272" s="144">
        <v>9915.25</v>
      </c>
      <c r="F272" s="143">
        <f t="shared" si="5"/>
        <v>19830.5</v>
      </c>
      <c r="P272" s="44" t="s">
        <v>251</v>
      </c>
      <c r="AA272" s="44" t="s">
        <v>981</v>
      </c>
    </row>
    <row r="273" spans="1:27">
      <c r="A273" s="114" t="s">
        <v>136</v>
      </c>
      <c r="B273" s="115" t="s">
        <v>457</v>
      </c>
      <c r="C273" s="138" t="s">
        <v>76</v>
      </c>
      <c r="D273" s="116">
        <v>240</v>
      </c>
      <c r="E273" s="118">
        <v>123.34</v>
      </c>
      <c r="F273" s="117">
        <f t="shared" si="5"/>
        <v>29601.599999999999</v>
      </c>
      <c r="P273" s="44" t="s">
        <v>49</v>
      </c>
      <c r="AA273" s="44" t="s">
        <v>982</v>
      </c>
    </row>
    <row r="274" spans="1:27">
      <c r="A274" s="121" t="s">
        <v>137</v>
      </c>
      <c r="B274" s="122" t="s">
        <v>458</v>
      </c>
      <c r="C274" s="139" t="s">
        <v>459</v>
      </c>
      <c r="D274" s="116">
        <v>8</v>
      </c>
      <c r="E274" s="123">
        <v>903.39</v>
      </c>
      <c r="F274" s="124">
        <f t="shared" si="5"/>
        <v>7227.12</v>
      </c>
      <c r="P274" s="44" t="s">
        <v>50</v>
      </c>
      <c r="AA274" s="44" t="s">
        <v>983</v>
      </c>
    </row>
    <row r="275" spans="1:27">
      <c r="A275" s="121" t="s">
        <v>138</v>
      </c>
      <c r="B275" s="122" t="s">
        <v>460</v>
      </c>
      <c r="C275" s="139" t="s">
        <v>459</v>
      </c>
      <c r="D275" s="116">
        <v>8</v>
      </c>
      <c r="E275" s="123">
        <v>1487.29</v>
      </c>
      <c r="F275" s="124">
        <f t="shared" si="5"/>
        <v>11898.32</v>
      </c>
      <c r="P275" s="44" t="s">
        <v>50</v>
      </c>
      <c r="AA275" s="44" t="s">
        <v>984</v>
      </c>
    </row>
    <row r="276" spans="1:27">
      <c r="A276" s="121" t="s">
        <v>139</v>
      </c>
      <c r="B276" s="122" t="s">
        <v>461</v>
      </c>
      <c r="C276" s="139" t="s">
        <v>309</v>
      </c>
      <c r="D276" s="116">
        <v>0.75</v>
      </c>
      <c r="E276" s="123">
        <v>15423.73</v>
      </c>
      <c r="F276" s="124">
        <f t="shared" si="5"/>
        <v>11567.8</v>
      </c>
      <c r="P276" s="44" t="s">
        <v>50</v>
      </c>
      <c r="AA276" s="44" t="s">
        <v>985</v>
      </c>
    </row>
    <row r="277" spans="1:27">
      <c r="A277" s="121" t="s">
        <v>140</v>
      </c>
      <c r="B277" s="122" t="s">
        <v>462</v>
      </c>
      <c r="C277" s="139" t="s">
        <v>463</v>
      </c>
      <c r="D277" s="116">
        <v>3</v>
      </c>
      <c r="E277" s="123">
        <v>385.59</v>
      </c>
      <c r="F277" s="124">
        <f t="shared" si="5"/>
        <v>1156.77</v>
      </c>
      <c r="P277" s="44" t="s">
        <v>50</v>
      </c>
      <c r="AA277" s="44" t="s">
        <v>986</v>
      </c>
    </row>
    <row r="278" spans="1:27">
      <c r="A278" s="114" t="s">
        <v>142</v>
      </c>
      <c r="B278" s="115" t="s">
        <v>464</v>
      </c>
      <c r="C278" s="138" t="s">
        <v>76</v>
      </c>
      <c r="D278" s="116">
        <v>240</v>
      </c>
      <c r="E278" s="118">
        <v>49.34</v>
      </c>
      <c r="F278" s="117">
        <f t="shared" si="5"/>
        <v>11841.6</v>
      </c>
      <c r="P278" s="44" t="s">
        <v>49</v>
      </c>
      <c r="AA278" s="44" t="s">
        <v>987</v>
      </c>
    </row>
    <row r="279" spans="1:27">
      <c r="A279" s="121" t="s">
        <v>143</v>
      </c>
      <c r="B279" s="122" t="s">
        <v>465</v>
      </c>
      <c r="C279" s="139" t="s">
        <v>76</v>
      </c>
      <c r="D279" s="116">
        <v>120</v>
      </c>
      <c r="E279" s="123">
        <v>16.53</v>
      </c>
      <c r="F279" s="124">
        <f t="shared" si="5"/>
        <v>1983.6</v>
      </c>
      <c r="P279" s="44" t="s">
        <v>50</v>
      </c>
      <c r="AA279" s="44" t="s">
        <v>988</v>
      </c>
    </row>
    <row r="280" spans="1:27">
      <c r="A280" s="121" t="s">
        <v>144</v>
      </c>
      <c r="B280" s="122" t="s">
        <v>466</v>
      </c>
      <c r="C280" s="139" t="s">
        <v>76</v>
      </c>
      <c r="D280" s="116">
        <v>120</v>
      </c>
      <c r="E280" s="123">
        <v>17.63</v>
      </c>
      <c r="F280" s="124">
        <f t="shared" si="5"/>
        <v>2115.6</v>
      </c>
      <c r="P280" s="44" t="s">
        <v>50</v>
      </c>
      <c r="AA280" s="44" t="s">
        <v>989</v>
      </c>
    </row>
    <row r="281" spans="1:27">
      <c r="A281" s="121" t="s">
        <v>145</v>
      </c>
      <c r="B281" s="122" t="s">
        <v>467</v>
      </c>
      <c r="C281" s="139" t="s">
        <v>468</v>
      </c>
      <c r="D281" s="116">
        <v>4</v>
      </c>
      <c r="E281" s="123">
        <v>143.22</v>
      </c>
      <c r="F281" s="124">
        <f t="shared" si="5"/>
        <v>572.88</v>
      </c>
      <c r="P281" s="44" t="s">
        <v>50</v>
      </c>
      <c r="AA281" s="44" t="s">
        <v>990</v>
      </c>
    </row>
    <row r="282" spans="1:27">
      <c r="A282" s="114" t="s">
        <v>152</v>
      </c>
      <c r="B282" s="115" t="s">
        <v>469</v>
      </c>
      <c r="C282" s="138" t="s">
        <v>80</v>
      </c>
      <c r="D282" s="116">
        <v>13</v>
      </c>
      <c r="E282" s="118">
        <v>1110.05</v>
      </c>
      <c r="F282" s="117">
        <f t="shared" si="5"/>
        <v>14430.65</v>
      </c>
      <c r="P282" s="44" t="s">
        <v>49</v>
      </c>
      <c r="AA282" s="44" t="s">
        <v>991</v>
      </c>
    </row>
    <row r="283" spans="1:27">
      <c r="A283" s="121" t="s">
        <v>153</v>
      </c>
      <c r="B283" s="122" t="s">
        <v>482</v>
      </c>
      <c r="C283" s="139" t="s">
        <v>80</v>
      </c>
      <c r="D283" s="116">
        <v>13</v>
      </c>
      <c r="E283" s="123">
        <v>3084.75</v>
      </c>
      <c r="F283" s="124">
        <f t="shared" si="5"/>
        <v>40101.75</v>
      </c>
      <c r="P283" s="44" t="s">
        <v>50</v>
      </c>
      <c r="AA283" s="44" t="s">
        <v>992</v>
      </c>
    </row>
    <row r="284" spans="1:27">
      <c r="A284" s="114" t="s">
        <v>158</v>
      </c>
      <c r="B284" s="115" t="s">
        <v>475</v>
      </c>
      <c r="C284" s="138" t="s">
        <v>76</v>
      </c>
      <c r="D284" s="116">
        <v>60</v>
      </c>
      <c r="E284" s="118">
        <v>86.34</v>
      </c>
      <c r="F284" s="117">
        <f t="shared" si="5"/>
        <v>5180.3999999999996</v>
      </c>
      <c r="P284" s="44" t="s">
        <v>49</v>
      </c>
      <c r="AA284" s="44" t="s">
        <v>993</v>
      </c>
    </row>
    <row r="285" spans="1:27">
      <c r="A285" s="121" t="s">
        <v>159</v>
      </c>
      <c r="B285" s="122" t="s">
        <v>79</v>
      </c>
      <c r="C285" s="139" t="s">
        <v>80</v>
      </c>
      <c r="D285" s="116">
        <v>50</v>
      </c>
      <c r="E285" s="123">
        <v>7.55</v>
      </c>
      <c r="F285" s="124">
        <f t="shared" si="5"/>
        <v>377.5</v>
      </c>
      <c r="P285" s="44" t="s">
        <v>50</v>
      </c>
      <c r="AA285" s="44" t="s">
        <v>994</v>
      </c>
    </row>
    <row r="286" spans="1:27">
      <c r="A286" s="121" t="s">
        <v>160</v>
      </c>
      <c r="B286" s="122" t="s">
        <v>81</v>
      </c>
      <c r="C286" s="139" t="s">
        <v>76</v>
      </c>
      <c r="D286" s="116">
        <v>25</v>
      </c>
      <c r="E286" s="123">
        <v>20.73</v>
      </c>
      <c r="F286" s="124">
        <f t="shared" si="5"/>
        <v>518.25</v>
      </c>
      <c r="P286" s="44" t="s">
        <v>50</v>
      </c>
      <c r="AA286" s="44" t="s">
        <v>995</v>
      </c>
    </row>
    <row r="287" spans="1:27" ht="31.5">
      <c r="A287" s="121" t="s">
        <v>161</v>
      </c>
      <c r="B287" s="122" t="s">
        <v>638</v>
      </c>
      <c r="C287" s="139" t="s">
        <v>80</v>
      </c>
      <c r="D287" s="116">
        <v>40</v>
      </c>
      <c r="E287" s="123">
        <v>14.32</v>
      </c>
      <c r="F287" s="124">
        <f t="shared" si="5"/>
        <v>572.79999999999995</v>
      </c>
      <c r="P287" s="46" t="s">
        <v>50</v>
      </c>
      <c r="Q287" s="46"/>
      <c r="R287" s="46"/>
      <c r="AA287" s="44" t="s">
        <v>996</v>
      </c>
    </row>
    <row r="288" spans="1:27">
      <c r="A288" s="121" t="s">
        <v>470</v>
      </c>
      <c r="B288" s="122" t="s">
        <v>476</v>
      </c>
      <c r="C288" s="139" t="s">
        <v>76</v>
      </c>
      <c r="D288" s="116">
        <v>60</v>
      </c>
      <c r="E288" s="123">
        <v>38.56</v>
      </c>
      <c r="F288" s="124">
        <f t="shared" si="5"/>
        <v>2313.6</v>
      </c>
      <c r="P288" s="44" t="s">
        <v>50</v>
      </c>
      <c r="AA288" s="44" t="s">
        <v>997</v>
      </c>
    </row>
    <row r="289" spans="1:27">
      <c r="A289" s="121" t="s">
        <v>471</v>
      </c>
      <c r="B289" s="122" t="s">
        <v>477</v>
      </c>
      <c r="C289" s="139" t="s">
        <v>372</v>
      </c>
      <c r="D289" s="116">
        <v>1</v>
      </c>
      <c r="E289" s="123">
        <v>705.08</v>
      </c>
      <c r="F289" s="124">
        <f t="shared" si="5"/>
        <v>705.08</v>
      </c>
      <c r="P289" s="44" t="s">
        <v>50</v>
      </c>
      <c r="AA289" s="44" t="s">
        <v>998</v>
      </c>
    </row>
    <row r="290" spans="1:27">
      <c r="A290" s="121" t="s">
        <v>472</v>
      </c>
      <c r="B290" s="122" t="s">
        <v>478</v>
      </c>
      <c r="C290" s="139" t="s">
        <v>479</v>
      </c>
      <c r="D290" s="116">
        <v>1</v>
      </c>
      <c r="E290" s="123">
        <v>1225.3699999999999</v>
      </c>
      <c r="F290" s="124">
        <f t="shared" si="5"/>
        <v>1225.3699999999999</v>
      </c>
      <c r="P290" s="44" t="s">
        <v>50</v>
      </c>
      <c r="AA290" s="44" t="s">
        <v>999</v>
      </c>
    </row>
    <row r="291" spans="1:27">
      <c r="A291" s="121" t="s">
        <v>473</v>
      </c>
      <c r="B291" s="122" t="s">
        <v>480</v>
      </c>
      <c r="C291" s="139" t="s">
        <v>80</v>
      </c>
      <c r="D291" s="116">
        <v>1</v>
      </c>
      <c r="E291" s="123">
        <v>1002.54</v>
      </c>
      <c r="F291" s="124">
        <f t="shared" si="5"/>
        <v>1002.54</v>
      </c>
      <c r="P291" s="44" t="s">
        <v>50</v>
      </c>
      <c r="AA291" s="44" t="s">
        <v>1000</v>
      </c>
    </row>
    <row r="292" spans="1:27">
      <c r="A292" s="121" t="s">
        <v>474</v>
      </c>
      <c r="B292" s="122" t="s">
        <v>481</v>
      </c>
      <c r="C292" s="139" t="s">
        <v>80</v>
      </c>
      <c r="D292" s="116">
        <v>1</v>
      </c>
      <c r="E292" s="123">
        <v>1961.02</v>
      </c>
      <c r="F292" s="124">
        <f t="shared" si="5"/>
        <v>1961.02</v>
      </c>
      <c r="P292" s="44" t="s">
        <v>50</v>
      </c>
      <c r="AA292" s="44" t="s">
        <v>1001</v>
      </c>
    </row>
    <row r="293" spans="1:27">
      <c r="A293" s="114" t="s">
        <v>165</v>
      </c>
      <c r="B293" s="115" t="s">
        <v>483</v>
      </c>
      <c r="C293" s="138" t="s">
        <v>76</v>
      </c>
      <c r="D293" s="116">
        <v>100</v>
      </c>
      <c r="E293" s="118">
        <v>37</v>
      </c>
      <c r="F293" s="117">
        <f t="shared" si="5"/>
        <v>3700</v>
      </c>
      <c r="P293" s="44" t="s">
        <v>49</v>
      </c>
      <c r="AA293" s="44" t="s">
        <v>1002</v>
      </c>
    </row>
    <row r="294" spans="1:27">
      <c r="A294" s="121" t="s">
        <v>166</v>
      </c>
      <c r="B294" s="122" t="s">
        <v>484</v>
      </c>
      <c r="C294" s="139" t="s">
        <v>76</v>
      </c>
      <c r="D294" s="116">
        <v>100</v>
      </c>
      <c r="E294" s="123">
        <v>68.31</v>
      </c>
      <c r="F294" s="124">
        <f t="shared" si="5"/>
        <v>6831</v>
      </c>
      <c r="P294" s="44" t="s">
        <v>50</v>
      </c>
      <c r="AA294" s="44" t="s">
        <v>1003</v>
      </c>
    </row>
    <row r="295" spans="1:27">
      <c r="A295" s="114" t="s">
        <v>169</v>
      </c>
      <c r="B295" s="115" t="s">
        <v>542</v>
      </c>
      <c r="C295" s="138" t="s">
        <v>76</v>
      </c>
      <c r="D295" s="116">
        <v>30</v>
      </c>
      <c r="E295" s="118">
        <v>98.67</v>
      </c>
      <c r="F295" s="117">
        <f t="shared" si="5"/>
        <v>2960.1</v>
      </c>
      <c r="P295" s="44" t="s">
        <v>49</v>
      </c>
      <c r="AA295" s="44" t="s">
        <v>1004</v>
      </c>
    </row>
    <row r="296" spans="1:27">
      <c r="A296" s="121" t="s">
        <v>170</v>
      </c>
      <c r="B296" s="122" t="s">
        <v>539</v>
      </c>
      <c r="C296" s="139" t="s">
        <v>76</v>
      </c>
      <c r="D296" s="116">
        <v>30</v>
      </c>
      <c r="E296" s="123">
        <v>456.1</v>
      </c>
      <c r="F296" s="124">
        <f t="shared" si="5"/>
        <v>13683</v>
      </c>
      <c r="P296" s="44" t="s">
        <v>50</v>
      </c>
      <c r="AA296" s="44" t="s">
        <v>1005</v>
      </c>
    </row>
    <row r="297" spans="1:27">
      <c r="A297" s="114" t="s">
        <v>176</v>
      </c>
      <c r="B297" s="115" t="s">
        <v>509</v>
      </c>
      <c r="C297" s="138" t="s">
        <v>80</v>
      </c>
      <c r="D297" s="116">
        <v>3</v>
      </c>
      <c r="E297" s="118">
        <v>493.36</v>
      </c>
      <c r="F297" s="117">
        <f t="shared" si="5"/>
        <v>1480.08</v>
      </c>
      <c r="P297" s="44" t="s">
        <v>49</v>
      </c>
      <c r="AA297" s="44" t="s">
        <v>1006</v>
      </c>
    </row>
    <row r="298" spans="1:27" ht="31.5">
      <c r="A298" s="114" t="s">
        <v>180</v>
      </c>
      <c r="B298" s="115" t="s">
        <v>577</v>
      </c>
      <c r="C298" s="138" t="s">
        <v>260</v>
      </c>
      <c r="D298" s="116">
        <v>15</v>
      </c>
      <c r="E298" s="118">
        <v>98.67</v>
      </c>
      <c r="F298" s="117">
        <f t="shared" si="5"/>
        <v>1480.05</v>
      </c>
      <c r="P298" s="44" t="s">
        <v>49</v>
      </c>
      <c r="AA298" s="44" t="s">
        <v>1007</v>
      </c>
    </row>
    <row r="299" spans="1:27">
      <c r="A299" s="121" t="s">
        <v>181</v>
      </c>
      <c r="B299" s="122" t="s">
        <v>578</v>
      </c>
      <c r="C299" s="139" t="s">
        <v>314</v>
      </c>
      <c r="D299" s="116">
        <v>4</v>
      </c>
      <c r="E299" s="123">
        <v>1013.56</v>
      </c>
      <c r="F299" s="124">
        <f t="shared" si="5"/>
        <v>4054.24</v>
      </c>
      <c r="P299" s="44" t="s">
        <v>50</v>
      </c>
      <c r="AA299" s="44" t="s">
        <v>1008</v>
      </c>
    </row>
    <row r="300" spans="1:27">
      <c r="A300" s="121" t="s">
        <v>331</v>
      </c>
      <c r="B300" s="122" t="s">
        <v>579</v>
      </c>
      <c r="C300" s="139" t="s">
        <v>314</v>
      </c>
      <c r="D300" s="116">
        <v>4</v>
      </c>
      <c r="E300" s="123">
        <v>1079.6600000000001</v>
      </c>
      <c r="F300" s="124">
        <f t="shared" si="5"/>
        <v>4318.6400000000003</v>
      </c>
      <c r="P300" s="44" t="s">
        <v>50</v>
      </c>
      <c r="AA300" s="44" t="s">
        <v>1009</v>
      </c>
    </row>
    <row r="301" spans="1:27">
      <c r="A301" s="75" t="s">
        <v>45</v>
      </c>
      <c r="B301" s="137"/>
      <c r="C301" s="77"/>
      <c r="D301" s="77"/>
      <c r="E301" s="76"/>
      <c r="F301" s="131">
        <f>SUM(F238:F300)</f>
        <v>1027769.0000000001</v>
      </c>
      <c r="P301" s="44" t="s">
        <v>44</v>
      </c>
      <c r="AA301" s="44" t="s">
        <v>1010</v>
      </c>
    </row>
    <row r="302" spans="1:27">
      <c r="A302" s="47"/>
      <c r="B302" s="134"/>
      <c r="C302" s="64"/>
      <c r="D302" s="64"/>
      <c r="E302" s="47"/>
      <c r="F302" s="47"/>
      <c r="P302" s="44" t="s">
        <v>26</v>
      </c>
      <c r="AA302" s="44" t="s">
        <v>1011</v>
      </c>
    </row>
    <row r="303" spans="1:27">
      <c r="A303" s="66">
        <v>6</v>
      </c>
      <c r="B303" s="135" t="s">
        <v>365</v>
      </c>
      <c r="C303" s="68"/>
      <c r="D303" s="68"/>
      <c r="E303" s="69"/>
      <c r="F303" s="69"/>
      <c r="P303" s="44" t="s">
        <v>41</v>
      </c>
      <c r="AA303" s="44" t="s">
        <v>1012</v>
      </c>
    </row>
    <row r="304" spans="1:27">
      <c r="A304" s="114" t="s">
        <v>51</v>
      </c>
      <c r="B304" s="115" t="s">
        <v>371</v>
      </c>
      <c r="C304" s="138" t="s">
        <v>211</v>
      </c>
      <c r="D304" s="116">
        <v>2</v>
      </c>
      <c r="E304" s="118">
        <v>616.69000000000005</v>
      </c>
      <c r="F304" s="117">
        <f t="shared" ref="F304:F345" si="6">ROUND(E304*ROUND(D304,2),2)</f>
        <v>1233.3800000000001</v>
      </c>
      <c r="P304" s="44" t="s">
        <v>49</v>
      </c>
      <c r="AA304" s="44" t="s">
        <v>1013</v>
      </c>
    </row>
    <row r="305" spans="1:27">
      <c r="A305" s="114" t="s">
        <v>55</v>
      </c>
      <c r="B305" s="115" t="s">
        <v>366</v>
      </c>
      <c r="C305" s="138" t="s">
        <v>211</v>
      </c>
      <c r="D305" s="116">
        <v>1</v>
      </c>
      <c r="E305" s="118">
        <v>493.36</v>
      </c>
      <c r="F305" s="117">
        <f t="shared" si="6"/>
        <v>493.36</v>
      </c>
      <c r="P305" s="44" t="s">
        <v>49</v>
      </c>
      <c r="AA305" s="44" t="s">
        <v>1014</v>
      </c>
    </row>
    <row r="306" spans="1:27">
      <c r="A306" s="114" t="s">
        <v>59</v>
      </c>
      <c r="B306" s="115" t="s">
        <v>438</v>
      </c>
      <c r="C306" s="138" t="s">
        <v>211</v>
      </c>
      <c r="D306" s="116">
        <v>1</v>
      </c>
      <c r="E306" s="118">
        <v>308.35000000000002</v>
      </c>
      <c r="F306" s="117">
        <f t="shared" si="6"/>
        <v>308.35000000000002</v>
      </c>
      <c r="P306" s="44" t="s">
        <v>49</v>
      </c>
      <c r="AA306" s="44" t="s">
        <v>1015</v>
      </c>
    </row>
    <row r="307" spans="1:27">
      <c r="A307" s="114" t="s">
        <v>94</v>
      </c>
      <c r="B307" s="115" t="s">
        <v>367</v>
      </c>
      <c r="C307" s="138" t="s">
        <v>211</v>
      </c>
      <c r="D307" s="116">
        <v>1</v>
      </c>
      <c r="E307" s="118">
        <v>740.03</v>
      </c>
      <c r="F307" s="117">
        <f t="shared" si="6"/>
        <v>740.03</v>
      </c>
      <c r="P307" s="44" t="s">
        <v>49</v>
      </c>
      <c r="AA307" s="44" t="s">
        <v>1016</v>
      </c>
    </row>
    <row r="308" spans="1:27">
      <c r="A308" s="114" t="s">
        <v>104</v>
      </c>
      <c r="B308" s="115" t="s">
        <v>368</v>
      </c>
      <c r="C308" s="138" t="s">
        <v>211</v>
      </c>
      <c r="D308" s="116">
        <v>2</v>
      </c>
      <c r="E308" s="118">
        <v>1233.3900000000001</v>
      </c>
      <c r="F308" s="117">
        <f t="shared" si="6"/>
        <v>2466.7800000000002</v>
      </c>
      <c r="P308" s="44" t="s">
        <v>49</v>
      </c>
      <c r="AA308" s="44" t="s">
        <v>1017</v>
      </c>
    </row>
    <row r="309" spans="1:27">
      <c r="A309" s="121" t="s">
        <v>105</v>
      </c>
      <c r="B309" s="122" t="s">
        <v>435</v>
      </c>
      <c r="C309" s="139" t="s">
        <v>80</v>
      </c>
      <c r="D309" s="116">
        <v>2</v>
      </c>
      <c r="E309" s="123">
        <v>4572.03</v>
      </c>
      <c r="F309" s="124">
        <f t="shared" si="6"/>
        <v>9144.06</v>
      </c>
      <c r="P309" s="44" t="s">
        <v>50</v>
      </c>
      <c r="AA309" s="44" t="s">
        <v>1018</v>
      </c>
    </row>
    <row r="310" spans="1:27">
      <c r="A310" s="114" t="s">
        <v>114</v>
      </c>
      <c r="B310" s="115" t="s">
        <v>369</v>
      </c>
      <c r="C310" s="138" t="s">
        <v>211</v>
      </c>
      <c r="D310" s="116">
        <v>2</v>
      </c>
      <c r="E310" s="118">
        <v>986.71</v>
      </c>
      <c r="F310" s="117">
        <f t="shared" si="6"/>
        <v>1973.42</v>
      </c>
      <c r="P310" s="44" t="s">
        <v>49</v>
      </c>
      <c r="AA310" s="44" t="s">
        <v>1019</v>
      </c>
    </row>
    <row r="311" spans="1:27">
      <c r="A311" s="121" t="s">
        <v>115</v>
      </c>
      <c r="B311" s="122" t="s">
        <v>432</v>
      </c>
      <c r="C311" s="139" t="s">
        <v>80</v>
      </c>
      <c r="D311" s="116">
        <v>2</v>
      </c>
      <c r="E311" s="123">
        <v>3580.51</v>
      </c>
      <c r="F311" s="124">
        <f t="shared" si="6"/>
        <v>7161.02</v>
      </c>
      <c r="P311" s="44" t="s">
        <v>50</v>
      </c>
      <c r="AA311" s="44" t="s">
        <v>1020</v>
      </c>
    </row>
    <row r="312" spans="1:27">
      <c r="A312" s="121" t="s">
        <v>213</v>
      </c>
      <c r="B312" s="122" t="s">
        <v>433</v>
      </c>
      <c r="C312" s="139" t="s">
        <v>80</v>
      </c>
      <c r="D312" s="116">
        <v>2</v>
      </c>
      <c r="E312" s="123">
        <v>385.59</v>
      </c>
      <c r="F312" s="124">
        <f t="shared" si="6"/>
        <v>771.18</v>
      </c>
      <c r="P312" s="44" t="s">
        <v>50</v>
      </c>
      <c r="AA312" s="44" t="s">
        <v>1021</v>
      </c>
    </row>
    <row r="313" spans="1:27">
      <c r="A313" s="114" t="s">
        <v>118</v>
      </c>
      <c r="B313" s="115" t="s">
        <v>370</v>
      </c>
      <c r="C313" s="138" t="s">
        <v>211</v>
      </c>
      <c r="D313" s="116">
        <v>2</v>
      </c>
      <c r="E313" s="118">
        <v>616.69000000000005</v>
      </c>
      <c r="F313" s="117">
        <f t="shared" si="6"/>
        <v>1233.3800000000001</v>
      </c>
      <c r="P313" s="44" t="s">
        <v>49</v>
      </c>
      <c r="AA313" s="44" t="s">
        <v>1022</v>
      </c>
    </row>
    <row r="314" spans="1:27">
      <c r="A314" s="121" t="s">
        <v>119</v>
      </c>
      <c r="B314" s="122" t="s">
        <v>434</v>
      </c>
      <c r="C314" s="139" t="s">
        <v>80</v>
      </c>
      <c r="D314" s="116">
        <v>2</v>
      </c>
      <c r="E314" s="123">
        <v>2445.7600000000002</v>
      </c>
      <c r="F314" s="124">
        <f t="shared" si="6"/>
        <v>4891.5200000000004</v>
      </c>
      <c r="P314" s="44" t="s">
        <v>50</v>
      </c>
      <c r="AA314" s="44" t="s">
        <v>1023</v>
      </c>
    </row>
    <row r="315" spans="1:27">
      <c r="A315" s="114" t="s">
        <v>122</v>
      </c>
      <c r="B315" s="115" t="s">
        <v>626</v>
      </c>
      <c r="C315" s="138" t="s">
        <v>76</v>
      </c>
      <c r="D315" s="116">
        <v>25</v>
      </c>
      <c r="E315" s="118">
        <v>123.34</v>
      </c>
      <c r="F315" s="117">
        <f t="shared" si="6"/>
        <v>3083.5</v>
      </c>
      <c r="P315" s="44" t="s">
        <v>49</v>
      </c>
      <c r="AA315" s="44" t="s">
        <v>1024</v>
      </c>
    </row>
    <row r="316" spans="1:27">
      <c r="A316" s="121" t="s">
        <v>123</v>
      </c>
      <c r="B316" s="122" t="s">
        <v>627</v>
      </c>
      <c r="C316" s="139" t="s">
        <v>76</v>
      </c>
      <c r="D316" s="116">
        <v>25</v>
      </c>
      <c r="E316" s="123">
        <v>181.78</v>
      </c>
      <c r="F316" s="124">
        <f t="shared" si="6"/>
        <v>4544.5</v>
      </c>
      <c r="P316" s="44" t="s">
        <v>50</v>
      </c>
      <c r="AA316" s="147" t="s">
        <v>1025</v>
      </c>
    </row>
    <row r="317" spans="1:27">
      <c r="A317" s="121" t="s">
        <v>124</v>
      </c>
      <c r="B317" s="122" t="s">
        <v>628</v>
      </c>
      <c r="C317" s="139" t="s">
        <v>372</v>
      </c>
      <c r="D317" s="116">
        <v>1</v>
      </c>
      <c r="E317" s="123">
        <v>5177.97</v>
      </c>
      <c r="F317" s="124">
        <f t="shared" si="6"/>
        <v>5177.97</v>
      </c>
      <c r="P317" s="44" t="s">
        <v>50</v>
      </c>
      <c r="AA317" s="44" t="s">
        <v>1026</v>
      </c>
    </row>
    <row r="318" spans="1:27">
      <c r="A318" s="121" t="s">
        <v>125</v>
      </c>
      <c r="B318" s="122" t="s">
        <v>79</v>
      </c>
      <c r="C318" s="139" t="s">
        <v>80</v>
      </c>
      <c r="D318" s="116">
        <v>30</v>
      </c>
      <c r="E318" s="123">
        <v>7.55</v>
      </c>
      <c r="F318" s="124">
        <f t="shared" si="6"/>
        <v>226.5</v>
      </c>
      <c r="P318" s="44" t="s">
        <v>50</v>
      </c>
      <c r="AA318" s="44" t="s">
        <v>1027</v>
      </c>
    </row>
    <row r="319" spans="1:27">
      <c r="A319" s="121" t="s">
        <v>325</v>
      </c>
      <c r="B319" s="122" t="s">
        <v>81</v>
      </c>
      <c r="C319" s="139" t="s">
        <v>76</v>
      </c>
      <c r="D319" s="116">
        <v>30</v>
      </c>
      <c r="E319" s="123">
        <v>20.73</v>
      </c>
      <c r="F319" s="124">
        <f t="shared" si="6"/>
        <v>621.9</v>
      </c>
      <c r="P319" s="44" t="s">
        <v>50</v>
      </c>
      <c r="AA319" s="44" t="s">
        <v>1028</v>
      </c>
    </row>
    <row r="320" spans="1:27" ht="31.5">
      <c r="A320" s="121" t="s">
        <v>326</v>
      </c>
      <c r="B320" s="122" t="s">
        <v>373</v>
      </c>
      <c r="C320" s="139" t="s">
        <v>80</v>
      </c>
      <c r="D320" s="116">
        <v>30</v>
      </c>
      <c r="E320" s="123">
        <v>61.69</v>
      </c>
      <c r="F320" s="124">
        <f t="shared" si="6"/>
        <v>1850.7</v>
      </c>
      <c r="P320" s="46" t="s">
        <v>50</v>
      </c>
      <c r="Q320" s="46"/>
      <c r="R320" s="46"/>
      <c r="AA320" s="44" t="s">
        <v>1029</v>
      </c>
    </row>
    <row r="321" spans="1:27">
      <c r="A321" s="114" t="s">
        <v>132</v>
      </c>
      <c r="B321" s="115" t="s">
        <v>629</v>
      </c>
      <c r="C321" s="138" t="s">
        <v>211</v>
      </c>
      <c r="D321" s="116">
        <v>1</v>
      </c>
      <c r="E321" s="118">
        <v>740.03</v>
      </c>
      <c r="F321" s="117">
        <f t="shared" si="6"/>
        <v>740.03</v>
      </c>
      <c r="P321" s="46" t="s">
        <v>49</v>
      </c>
      <c r="Q321" s="46"/>
      <c r="R321" s="46"/>
      <c r="AA321" s="44" t="s">
        <v>1030</v>
      </c>
    </row>
    <row r="322" spans="1:27">
      <c r="A322" s="121" t="s">
        <v>133</v>
      </c>
      <c r="B322" s="122" t="s">
        <v>630</v>
      </c>
      <c r="C322" s="139" t="s">
        <v>211</v>
      </c>
      <c r="D322" s="116">
        <v>1</v>
      </c>
      <c r="E322" s="123">
        <v>2060.17</v>
      </c>
      <c r="F322" s="124">
        <f t="shared" si="6"/>
        <v>2060.17</v>
      </c>
      <c r="P322" s="46" t="s">
        <v>50</v>
      </c>
      <c r="Q322" s="46"/>
      <c r="R322" s="46"/>
      <c r="AA322" s="44" t="s">
        <v>1031</v>
      </c>
    </row>
    <row r="323" spans="1:27">
      <c r="A323" s="114" t="s">
        <v>136</v>
      </c>
      <c r="B323" s="115" t="s">
        <v>374</v>
      </c>
      <c r="C323" s="138" t="s">
        <v>80</v>
      </c>
      <c r="D323" s="116">
        <v>8</v>
      </c>
      <c r="E323" s="118">
        <v>185.01</v>
      </c>
      <c r="F323" s="117">
        <f t="shared" si="6"/>
        <v>1480.08</v>
      </c>
      <c r="P323" s="44" t="s">
        <v>49</v>
      </c>
      <c r="AA323" s="44" t="s">
        <v>1032</v>
      </c>
    </row>
    <row r="324" spans="1:27">
      <c r="A324" s="121" t="s">
        <v>137</v>
      </c>
      <c r="B324" s="122" t="s">
        <v>375</v>
      </c>
      <c r="C324" s="139" t="s">
        <v>80</v>
      </c>
      <c r="D324" s="116">
        <v>8</v>
      </c>
      <c r="E324" s="123">
        <v>181.78</v>
      </c>
      <c r="F324" s="124">
        <f t="shared" si="6"/>
        <v>1454.24</v>
      </c>
      <c r="P324" s="44" t="s">
        <v>50</v>
      </c>
      <c r="AA324" s="44" t="s">
        <v>1033</v>
      </c>
    </row>
    <row r="325" spans="1:27">
      <c r="A325" s="114" t="s">
        <v>142</v>
      </c>
      <c r="B325" s="115" t="s">
        <v>376</v>
      </c>
      <c r="C325" s="138" t="s">
        <v>76</v>
      </c>
      <c r="D325" s="116">
        <v>25</v>
      </c>
      <c r="E325" s="118">
        <v>61.67</v>
      </c>
      <c r="F325" s="117">
        <f t="shared" si="6"/>
        <v>1541.75</v>
      </c>
      <c r="P325" s="44" t="s">
        <v>49</v>
      </c>
      <c r="AA325" s="44" t="s">
        <v>1034</v>
      </c>
    </row>
    <row r="326" spans="1:27">
      <c r="A326" s="121" t="s">
        <v>143</v>
      </c>
      <c r="B326" s="122" t="s">
        <v>377</v>
      </c>
      <c r="C326" s="139" t="s">
        <v>76</v>
      </c>
      <c r="D326" s="116">
        <v>25</v>
      </c>
      <c r="E326" s="123">
        <v>61.69</v>
      </c>
      <c r="F326" s="124">
        <f t="shared" si="6"/>
        <v>1542.25</v>
      </c>
      <c r="P326" s="44" t="s">
        <v>50</v>
      </c>
      <c r="AA326" s="44" t="s">
        <v>1035</v>
      </c>
    </row>
    <row r="327" spans="1:27">
      <c r="A327" s="114" t="s">
        <v>152</v>
      </c>
      <c r="B327" s="115" t="s">
        <v>378</v>
      </c>
      <c r="C327" s="138" t="s">
        <v>80</v>
      </c>
      <c r="D327" s="116">
        <v>6</v>
      </c>
      <c r="E327" s="118">
        <v>123.34</v>
      </c>
      <c r="F327" s="117">
        <f t="shared" si="6"/>
        <v>740.04</v>
      </c>
      <c r="P327" s="44" t="s">
        <v>49</v>
      </c>
      <c r="AA327" s="44" t="s">
        <v>1036</v>
      </c>
    </row>
    <row r="328" spans="1:27">
      <c r="A328" s="121" t="s">
        <v>153</v>
      </c>
      <c r="B328" s="122" t="s">
        <v>379</v>
      </c>
      <c r="C328" s="139" t="s">
        <v>80</v>
      </c>
      <c r="D328" s="116">
        <v>6</v>
      </c>
      <c r="E328" s="123">
        <v>92.54</v>
      </c>
      <c r="F328" s="124">
        <f t="shared" si="6"/>
        <v>555.24</v>
      </c>
      <c r="P328" s="44" t="s">
        <v>50</v>
      </c>
      <c r="AA328" s="44" t="s">
        <v>1037</v>
      </c>
    </row>
    <row r="329" spans="1:27">
      <c r="A329" s="114" t="s">
        <v>158</v>
      </c>
      <c r="B329" s="115" t="s">
        <v>540</v>
      </c>
      <c r="C329" s="138" t="s">
        <v>76</v>
      </c>
      <c r="D329" s="116">
        <v>20</v>
      </c>
      <c r="E329" s="118">
        <v>123.34</v>
      </c>
      <c r="F329" s="117">
        <f t="shared" si="6"/>
        <v>2466.8000000000002</v>
      </c>
      <c r="P329" s="44" t="s">
        <v>49</v>
      </c>
      <c r="AA329" s="44" t="s">
        <v>1038</v>
      </c>
    </row>
    <row r="330" spans="1:27">
      <c r="A330" s="121" t="s">
        <v>159</v>
      </c>
      <c r="B330" s="122" t="s">
        <v>380</v>
      </c>
      <c r="C330" s="139" t="s">
        <v>76</v>
      </c>
      <c r="D330" s="116">
        <v>10</v>
      </c>
      <c r="E330" s="123">
        <v>130</v>
      </c>
      <c r="F330" s="124">
        <f t="shared" si="6"/>
        <v>1300</v>
      </c>
      <c r="P330" s="44" t="s">
        <v>50</v>
      </c>
      <c r="AA330" s="44" t="s">
        <v>1039</v>
      </c>
    </row>
    <row r="331" spans="1:27">
      <c r="A331" s="121" t="s">
        <v>160</v>
      </c>
      <c r="B331" s="122" t="s">
        <v>381</v>
      </c>
      <c r="C331" s="139" t="s">
        <v>76</v>
      </c>
      <c r="D331" s="116">
        <v>10</v>
      </c>
      <c r="E331" s="123">
        <v>56.19</v>
      </c>
      <c r="F331" s="124">
        <f t="shared" si="6"/>
        <v>561.9</v>
      </c>
      <c r="P331" s="44" t="s">
        <v>50</v>
      </c>
      <c r="AA331" s="44" t="s">
        <v>1040</v>
      </c>
    </row>
    <row r="332" spans="1:27">
      <c r="A332" s="121" t="s">
        <v>161</v>
      </c>
      <c r="B332" s="122" t="s">
        <v>382</v>
      </c>
      <c r="C332" s="139" t="s">
        <v>372</v>
      </c>
      <c r="D332" s="116">
        <v>1</v>
      </c>
      <c r="E332" s="123">
        <v>947.46</v>
      </c>
      <c r="F332" s="124">
        <f t="shared" si="6"/>
        <v>947.46</v>
      </c>
      <c r="P332" s="44" t="s">
        <v>50</v>
      </c>
      <c r="AA332" s="44" t="s">
        <v>1041</v>
      </c>
    </row>
    <row r="333" spans="1:27">
      <c r="A333" s="121" t="s">
        <v>470</v>
      </c>
      <c r="B333" s="122" t="s">
        <v>79</v>
      </c>
      <c r="C333" s="139" t="s">
        <v>80</v>
      </c>
      <c r="D333" s="116">
        <v>20</v>
      </c>
      <c r="E333" s="123">
        <v>7.55</v>
      </c>
      <c r="F333" s="124">
        <f t="shared" si="6"/>
        <v>151</v>
      </c>
      <c r="P333" s="44" t="s">
        <v>50</v>
      </c>
      <c r="AA333" s="44" t="s">
        <v>1042</v>
      </c>
    </row>
    <row r="334" spans="1:27">
      <c r="A334" s="121" t="s">
        <v>471</v>
      </c>
      <c r="B334" s="122" t="s">
        <v>81</v>
      </c>
      <c r="C334" s="139" t="s">
        <v>76</v>
      </c>
      <c r="D334" s="116">
        <v>20</v>
      </c>
      <c r="E334" s="123">
        <v>20.73</v>
      </c>
      <c r="F334" s="124">
        <f t="shared" si="6"/>
        <v>414.6</v>
      </c>
      <c r="P334" s="44" t="s">
        <v>50</v>
      </c>
      <c r="AA334" s="44" t="s">
        <v>1043</v>
      </c>
    </row>
    <row r="335" spans="1:27" ht="31.5">
      <c r="A335" s="121" t="s">
        <v>472</v>
      </c>
      <c r="B335" s="122" t="s">
        <v>653</v>
      </c>
      <c r="C335" s="139" t="s">
        <v>80</v>
      </c>
      <c r="D335" s="116">
        <v>10</v>
      </c>
      <c r="E335" s="123">
        <v>92.54</v>
      </c>
      <c r="F335" s="124">
        <f t="shared" si="6"/>
        <v>925.4</v>
      </c>
      <c r="P335" s="46" t="s">
        <v>50</v>
      </c>
      <c r="Q335" s="46"/>
      <c r="R335" s="46"/>
      <c r="AA335" s="44" t="s">
        <v>1044</v>
      </c>
    </row>
    <row r="336" spans="1:27" ht="31.5">
      <c r="A336" s="121" t="s">
        <v>473</v>
      </c>
      <c r="B336" s="122" t="s">
        <v>383</v>
      </c>
      <c r="C336" s="139" t="s">
        <v>80</v>
      </c>
      <c r="D336" s="116">
        <v>10</v>
      </c>
      <c r="E336" s="123">
        <v>139.91999999999999</v>
      </c>
      <c r="F336" s="124">
        <f t="shared" si="6"/>
        <v>1399.2</v>
      </c>
      <c r="P336" s="46" t="s">
        <v>50</v>
      </c>
      <c r="Q336" s="46"/>
      <c r="R336" s="46"/>
      <c r="AA336" s="44" t="s">
        <v>1045</v>
      </c>
    </row>
    <row r="337" spans="1:27">
      <c r="A337" s="114" t="s">
        <v>165</v>
      </c>
      <c r="B337" s="115" t="s">
        <v>580</v>
      </c>
      <c r="C337" s="138" t="s">
        <v>80</v>
      </c>
      <c r="D337" s="116">
        <v>1</v>
      </c>
      <c r="E337" s="118">
        <v>123.34</v>
      </c>
      <c r="F337" s="117">
        <f t="shared" si="6"/>
        <v>123.34</v>
      </c>
      <c r="P337" s="46" t="s">
        <v>49</v>
      </c>
      <c r="Q337" s="46"/>
      <c r="R337" s="46"/>
      <c r="AA337" s="44" t="s">
        <v>1046</v>
      </c>
    </row>
    <row r="338" spans="1:27">
      <c r="A338" s="121" t="s">
        <v>166</v>
      </c>
      <c r="B338" s="122" t="s">
        <v>581</v>
      </c>
      <c r="C338" s="139" t="s">
        <v>80</v>
      </c>
      <c r="D338" s="116">
        <v>1</v>
      </c>
      <c r="E338" s="123">
        <v>253.39</v>
      </c>
      <c r="F338" s="124">
        <f t="shared" si="6"/>
        <v>253.39</v>
      </c>
      <c r="P338" s="46" t="s">
        <v>50</v>
      </c>
      <c r="Q338" s="46"/>
      <c r="R338" s="46"/>
      <c r="AA338" s="44" t="s">
        <v>1047</v>
      </c>
    </row>
    <row r="339" spans="1:27">
      <c r="A339" s="114" t="s">
        <v>169</v>
      </c>
      <c r="B339" s="115" t="s">
        <v>631</v>
      </c>
      <c r="C339" s="138" t="s">
        <v>211</v>
      </c>
      <c r="D339" s="116">
        <v>1</v>
      </c>
      <c r="E339" s="118">
        <v>986.71</v>
      </c>
      <c r="F339" s="117">
        <f t="shared" si="6"/>
        <v>986.71</v>
      </c>
      <c r="P339" s="46" t="s">
        <v>49</v>
      </c>
      <c r="Q339" s="46"/>
      <c r="R339" s="46"/>
      <c r="AA339" s="44" t="s">
        <v>1048</v>
      </c>
    </row>
    <row r="340" spans="1:27" ht="31.5">
      <c r="A340" s="121" t="s">
        <v>170</v>
      </c>
      <c r="B340" s="122" t="s">
        <v>632</v>
      </c>
      <c r="C340" s="139" t="s">
        <v>211</v>
      </c>
      <c r="D340" s="116">
        <v>1</v>
      </c>
      <c r="E340" s="123">
        <v>1817.8</v>
      </c>
      <c r="F340" s="124">
        <f t="shared" si="6"/>
        <v>1817.8</v>
      </c>
      <c r="P340" s="46" t="s">
        <v>50</v>
      </c>
      <c r="Q340" s="46"/>
      <c r="R340" s="46"/>
      <c r="AA340" s="44" t="s">
        <v>1049</v>
      </c>
    </row>
    <row r="341" spans="1:27">
      <c r="A341" s="121" t="s">
        <v>591</v>
      </c>
      <c r="B341" s="122" t="s">
        <v>633</v>
      </c>
      <c r="C341" s="139" t="s">
        <v>211</v>
      </c>
      <c r="D341" s="116">
        <v>1</v>
      </c>
      <c r="E341" s="123">
        <v>561.86</v>
      </c>
      <c r="F341" s="124">
        <f t="shared" si="6"/>
        <v>561.86</v>
      </c>
      <c r="P341" s="46" t="s">
        <v>50</v>
      </c>
      <c r="Q341" s="46"/>
      <c r="R341" s="46"/>
      <c r="AA341" s="44" t="s">
        <v>1050</v>
      </c>
    </row>
    <row r="342" spans="1:27">
      <c r="A342" s="121" t="s">
        <v>592</v>
      </c>
      <c r="B342" s="122" t="s">
        <v>634</v>
      </c>
      <c r="C342" s="139" t="s">
        <v>211</v>
      </c>
      <c r="D342" s="116">
        <v>1</v>
      </c>
      <c r="E342" s="123">
        <v>1927.97</v>
      </c>
      <c r="F342" s="124">
        <f t="shared" si="6"/>
        <v>1927.97</v>
      </c>
      <c r="P342" s="46" t="s">
        <v>50</v>
      </c>
      <c r="Q342" s="46"/>
      <c r="R342" s="46"/>
      <c r="AA342" s="44" t="s">
        <v>1051</v>
      </c>
    </row>
    <row r="343" spans="1:27">
      <c r="A343" s="114" t="s">
        <v>176</v>
      </c>
      <c r="B343" s="115" t="s">
        <v>635</v>
      </c>
      <c r="C343" s="138" t="s">
        <v>87</v>
      </c>
      <c r="D343" s="116">
        <v>1</v>
      </c>
      <c r="E343" s="118">
        <v>1850.08</v>
      </c>
      <c r="F343" s="117">
        <f t="shared" si="6"/>
        <v>1850.08</v>
      </c>
      <c r="P343" s="46" t="s">
        <v>49</v>
      </c>
      <c r="Q343" s="46"/>
      <c r="R343" s="46"/>
      <c r="AA343" s="44" t="s">
        <v>1052</v>
      </c>
    </row>
    <row r="344" spans="1:27">
      <c r="A344" s="121" t="s">
        <v>177</v>
      </c>
      <c r="B344" s="122" t="s">
        <v>636</v>
      </c>
      <c r="C344" s="139" t="s">
        <v>211</v>
      </c>
      <c r="D344" s="116">
        <v>3</v>
      </c>
      <c r="E344" s="123">
        <v>275.42</v>
      </c>
      <c r="F344" s="124">
        <f t="shared" si="6"/>
        <v>826.26</v>
      </c>
      <c r="P344" s="46" t="s">
        <v>50</v>
      </c>
      <c r="Q344" s="46"/>
      <c r="R344" s="46"/>
      <c r="AA344" s="44" t="s">
        <v>1053</v>
      </c>
    </row>
    <row r="345" spans="1:27" ht="31.5">
      <c r="A345" s="114" t="s">
        <v>180</v>
      </c>
      <c r="B345" s="115" t="s">
        <v>384</v>
      </c>
      <c r="C345" s="138" t="s">
        <v>87</v>
      </c>
      <c r="D345" s="116">
        <v>1</v>
      </c>
      <c r="E345" s="118">
        <v>6166.95</v>
      </c>
      <c r="F345" s="117">
        <f t="shared" si="6"/>
        <v>6166.95</v>
      </c>
      <c r="P345" s="44" t="s">
        <v>49</v>
      </c>
      <c r="AA345" s="44" t="s">
        <v>1054</v>
      </c>
    </row>
    <row r="346" spans="1:27">
      <c r="A346" s="75" t="s">
        <v>45</v>
      </c>
      <c r="B346" s="137"/>
      <c r="C346" s="77"/>
      <c r="D346" s="77"/>
      <c r="E346" s="76"/>
      <c r="F346" s="131">
        <f>SUM(F304:F345)</f>
        <v>78716.069999999992</v>
      </c>
      <c r="P346" s="44" t="s">
        <v>44</v>
      </c>
      <c r="AA346" s="44" t="s">
        <v>1055</v>
      </c>
    </row>
    <row r="347" spans="1:27">
      <c r="A347" s="47"/>
      <c r="B347" s="134"/>
      <c r="C347" s="64"/>
      <c r="D347" s="64"/>
      <c r="E347" s="47"/>
      <c r="F347" s="47"/>
      <c r="P347" s="44" t="s">
        <v>26</v>
      </c>
      <c r="AA347" s="44" t="s">
        <v>1056</v>
      </c>
    </row>
    <row r="348" spans="1:27">
      <c r="A348" s="66">
        <v>7</v>
      </c>
      <c r="B348" s="135" t="s">
        <v>73</v>
      </c>
      <c r="C348" s="68"/>
      <c r="D348" s="68"/>
      <c r="E348" s="69"/>
      <c r="F348" s="69"/>
      <c r="P348" s="44" t="s">
        <v>41</v>
      </c>
      <c r="AA348" s="44" t="s">
        <v>1057</v>
      </c>
    </row>
    <row r="349" spans="1:27" ht="31.5">
      <c r="A349" s="114" t="s">
        <v>51</v>
      </c>
      <c r="B349" s="115" t="s">
        <v>74</v>
      </c>
      <c r="C349" s="138" t="s">
        <v>87</v>
      </c>
      <c r="D349" s="116">
        <v>1</v>
      </c>
      <c r="E349" s="118">
        <v>14800.68</v>
      </c>
      <c r="F349" s="117">
        <f t="shared" ref="F349:F412" si="7">ROUND(E349*ROUND(D349,2),2)</f>
        <v>14800.68</v>
      </c>
      <c r="P349" s="44" t="s">
        <v>49</v>
      </c>
      <c r="AA349" s="44" t="s">
        <v>1058</v>
      </c>
    </row>
    <row r="350" spans="1:27">
      <c r="A350" s="114" t="s">
        <v>55</v>
      </c>
      <c r="B350" s="115" t="s">
        <v>98</v>
      </c>
      <c r="C350" s="138" t="s">
        <v>76</v>
      </c>
      <c r="D350" s="116">
        <v>100</v>
      </c>
      <c r="E350" s="118">
        <v>246.68</v>
      </c>
      <c r="F350" s="117">
        <f t="shared" si="7"/>
        <v>24668</v>
      </c>
      <c r="P350" s="44" t="s">
        <v>49</v>
      </c>
      <c r="AA350" s="44" t="s">
        <v>1059</v>
      </c>
    </row>
    <row r="351" spans="1:27">
      <c r="A351" s="114" t="s">
        <v>59</v>
      </c>
      <c r="B351" s="115" t="s">
        <v>75</v>
      </c>
      <c r="C351" s="138" t="s">
        <v>76</v>
      </c>
      <c r="D351" s="116">
        <v>40</v>
      </c>
      <c r="E351" s="118">
        <v>123.34</v>
      </c>
      <c r="F351" s="117">
        <f t="shared" si="7"/>
        <v>4933.6000000000004</v>
      </c>
      <c r="P351" s="44" t="s">
        <v>49</v>
      </c>
      <c r="AA351" s="44" t="s">
        <v>1060</v>
      </c>
    </row>
    <row r="352" spans="1:27">
      <c r="A352" s="121" t="s">
        <v>60</v>
      </c>
      <c r="B352" s="122" t="s">
        <v>77</v>
      </c>
      <c r="C352" s="139" t="s">
        <v>76</v>
      </c>
      <c r="D352" s="116">
        <v>40</v>
      </c>
      <c r="E352" s="123">
        <v>132.19999999999999</v>
      </c>
      <c r="F352" s="124">
        <f t="shared" si="7"/>
        <v>5288</v>
      </c>
      <c r="P352" s="44" t="s">
        <v>50</v>
      </c>
      <c r="AA352" s="44" t="s">
        <v>1061</v>
      </c>
    </row>
    <row r="353" spans="1:27">
      <c r="A353" s="121" t="s">
        <v>61</v>
      </c>
      <c r="B353" s="122" t="s">
        <v>78</v>
      </c>
      <c r="C353" s="139" t="s">
        <v>76</v>
      </c>
      <c r="D353" s="116">
        <v>20</v>
      </c>
      <c r="E353" s="123">
        <v>71.61</v>
      </c>
      <c r="F353" s="124">
        <f t="shared" si="7"/>
        <v>1432.2</v>
      </c>
      <c r="P353" s="44" t="s">
        <v>50</v>
      </c>
      <c r="AA353" s="44" t="s">
        <v>1062</v>
      </c>
    </row>
    <row r="354" spans="1:27">
      <c r="A354" s="121" t="s">
        <v>62</v>
      </c>
      <c r="B354" s="122" t="s">
        <v>79</v>
      </c>
      <c r="C354" s="139" t="s">
        <v>80</v>
      </c>
      <c r="D354" s="116">
        <v>230</v>
      </c>
      <c r="E354" s="123">
        <v>7.55</v>
      </c>
      <c r="F354" s="124">
        <f t="shared" si="7"/>
        <v>1736.5</v>
      </c>
      <c r="P354" s="44" t="s">
        <v>50</v>
      </c>
      <c r="AA354" s="44" t="s">
        <v>1063</v>
      </c>
    </row>
    <row r="355" spans="1:27">
      <c r="A355" s="121" t="s">
        <v>88</v>
      </c>
      <c r="B355" s="122" t="s">
        <v>81</v>
      </c>
      <c r="C355" s="139" t="s">
        <v>76</v>
      </c>
      <c r="D355" s="116">
        <v>115</v>
      </c>
      <c r="E355" s="123">
        <v>20.73</v>
      </c>
      <c r="F355" s="124">
        <f t="shared" si="7"/>
        <v>2383.9499999999998</v>
      </c>
      <c r="P355" s="44" t="s">
        <v>50</v>
      </c>
      <c r="AA355" s="44" t="s">
        <v>1064</v>
      </c>
    </row>
    <row r="356" spans="1:27">
      <c r="A356" s="121" t="s">
        <v>89</v>
      </c>
      <c r="B356" s="122" t="s">
        <v>82</v>
      </c>
      <c r="C356" s="139" t="s">
        <v>80</v>
      </c>
      <c r="D356" s="116">
        <v>460</v>
      </c>
      <c r="E356" s="123">
        <v>0.64</v>
      </c>
      <c r="F356" s="124">
        <f t="shared" si="7"/>
        <v>294.39999999999998</v>
      </c>
      <c r="P356" s="44" t="s">
        <v>50</v>
      </c>
      <c r="AA356" s="44" t="s">
        <v>1065</v>
      </c>
    </row>
    <row r="357" spans="1:27">
      <c r="A357" s="121" t="s">
        <v>90</v>
      </c>
      <c r="B357" s="122" t="s">
        <v>83</v>
      </c>
      <c r="C357" s="139" t="s">
        <v>80</v>
      </c>
      <c r="D357" s="116">
        <v>460</v>
      </c>
      <c r="E357" s="123">
        <v>0.63</v>
      </c>
      <c r="F357" s="124">
        <f t="shared" si="7"/>
        <v>289.8</v>
      </c>
      <c r="P357" s="44" t="s">
        <v>50</v>
      </c>
      <c r="AA357" s="44" t="s">
        <v>1066</v>
      </c>
    </row>
    <row r="358" spans="1:27">
      <c r="A358" s="121" t="s">
        <v>91</v>
      </c>
      <c r="B358" s="122" t="s">
        <v>84</v>
      </c>
      <c r="C358" s="139" t="s">
        <v>80</v>
      </c>
      <c r="D358" s="116">
        <v>690</v>
      </c>
      <c r="E358" s="123">
        <v>0.56999999999999995</v>
      </c>
      <c r="F358" s="124">
        <f t="shared" si="7"/>
        <v>393.3</v>
      </c>
      <c r="P358" s="44" t="s">
        <v>50</v>
      </c>
      <c r="AA358" s="44" t="s">
        <v>1067</v>
      </c>
    </row>
    <row r="359" spans="1:27">
      <c r="A359" s="121" t="s">
        <v>92</v>
      </c>
      <c r="B359" s="122" t="s">
        <v>85</v>
      </c>
      <c r="C359" s="139" t="s">
        <v>80</v>
      </c>
      <c r="D359" s="116">
        <v>690</v>
      </c>
      <c r="E359" s="123">
        <v>0.36</v>
      </c>
      <c r="F359" s="124">
        <f t="shared" si="7"/>
        <v>248.4</v>
      </c>
      <c r="P359" s="44" t="s">
        <v>50</v>
      </c>
      <c r="AA359" s="44" t="s">
        <v>1068</v>
      </c>
    </row>
    <row r="360" spans="1:27">
      <c r="A360" s="121" t="s">
        <v>93</v>
      </c>
      <c r="B360" s="122" t="s">
        <v>86</v>
      </c>
      <c r="C360" s="139" t="s">
        <v>80</v>
      </c>
      <c r="D360" s="116">
        <v>690</v>
      </c>
      <c r="E360" s="123">
        <v>0.31</v>
      </c>
      <c r="F360" s="124">
        <f t="shared" si="7"/>
        <v>213.9</v>
      </c>
      <c r="P360" s="44" t="s">
        <v>50</v>
      </c>
      <c r="AA360" s="44" t="s">
        <v>1069</v>
      </c>
    </row>
    <row r="361" spans="1:27">
      <c r="A361" s="114" t="s">
        <v>94</v>
      </c>
      <c r="B361" s="115" t="s">
        <v>225</v>
      </c>
      <c r="C361" s="138" t="s">
        <v>76</v>
      </c>
      <c r="D361" s="116">
        <v>180</v>
      </c>
      <c r="E361" s="118">
        <v>9.25</v>
      </c>
      <c r="F361" s="117">
        <f t="shared" si="7"/>
        <v>1665</v>
      </c>
      <c r="P361" s="44" t="s">
        <v>49</v>
      </c>
      <c r="AA361" s="44" t="s">
        <v>1070</v>
      </c>
    </row>
    <row r="362" spans="1:27">
      <c r="A362" s="121" t="s">
        <v>95</v>
      </c>
      <c r="B362" s="122" t="s">
        <v>226</v>
      </c>
      <c r="C362" s="139" t="s">
        <v>76</v>
      </c>
      <c r="D362" s="116">
        <v>180</v>
      </c>
      <c r="E362" s="123">
        <v>4.41</v>
      </c>
      <c r="F362" s="124">
        <f t="shared" si="7"/>
        <v>793.8</v>
      </c>
      <c r="P362" s="44" t="s">
        <v>50</v>
      </c>
      <c r="AA362" s="44" t="s">
        <v>1071</v>
      </c>
    </row>
    <row r="363" spans="1:27">
      <c r="A363" s="121" t="s">
        <v>96</v>
      </c>
      <c r="B363" s="122" t="s">
        <v>515</v>
      </c>
      <c r="C363" s="139" t="s">
        <v>228</v>
      </c>
      <c r="D363" s="116">
        <v>4</v>
      </c>
      <c r="E363" s="123">
        <v>126.69</v>
      </c>
      <c r="F363" s="124">
        <f t="shared" si="7"/>
        <v>506.76</v>
      </c>
      <c r="P363" s="44" t="s">
        <v>50</v>
      </c>
      <c r="AA363" s="44" t="s">
        <v>1072</v>
      </c>
    </row>
    <row r="364" spans="1:27">
      <c r="A364" s="121" t="s">
        <v>97</v>
      </c>
      <c r="B364" s="122" t="s">
        <v>229</v>
      </c>
      <c r="C364" s="139" t="s">
        <v>80</v>
      </c>
      <c r="D364" s="116">
        <v>200</v>
      </c>
      <c r="E364" s="123">
        <v>0.39</v>
      </c>
      <c r="F364" s="124">
        <f t="shared" si="7"/>
        <v>78</v>
      </c>
      <c r="P364" s="44" t="s">
        <v>50</v>
      </c>
      <c r="AA364" s="44" t="s">
        <v>1073</v>
      </c>
    </row>
    <row r="365" spans="1:27">
      <c r="A365" s="114" t="s">
        <v>104</v>
      </c>
      <c r="B365" s="115" t="s">
        <v>514</v>
      </c>
      <c r="C365" s="138" t="s">
        <v>99</v>
      </c>
      <c r="D365" s="116">
        <v>400</v>
      </c>
      <c r="E365" s="118">
        <v>14.8</v>
      </c>
      <c r="F365" s="117">
        <f t="shared" si="7"/>
        <v>5920</v>
      </c>
      <c r="P365" s="44" t="s">
        <v>49</v>
      </c>
      <c r="AA365" s="44" t="s">
        <v>1074</v>
      </c>
    </row>
    <row r="366" spans="1:27">
      <c r="A366" s="121" t="s">
        <v>105</v>
      </c>
      <c r="B366" s="122" t="s">
        <v>101</v>
      </c>
      <c r="C366" s="139" t="s">
        <v>76</v>
      </c>
      <c r="D366" s="116">
        <v>100</v>
      </c>
      <c r="E366" s="123">
        <v>30.85</v>
      </c>
      <c r="F366" s="124">
        <f t="shared" si="7"/>
        <v>3085</v>
      </c>
      <c r="P366" s="44" t="s">
        <v>50</v>
      </c>
      <c r="AA366" s="44" t="s">
        <v>1075</v>
      </c>
    </row>
    <row r="367" spans="1:27">
      <c r="A367" s="121" t="s">
        <v>106</v>
      </c>
      <c r="B367" s="122" t="s">
        <v>102</v>
      </c>
      <c r="C367" s="139" t="s">
        <v>76</v>
      </c>
      <c r="D367" s="116">
        <v>300</v>
      </c>
      <c r="E367" s="123">
        <v>16.53</v>
      </c>
      <c r="F367" s="124">
        <f t="shared" si="7"/>
        <v>4959</v>
      </c>
      <c r="P367" s="44" t="s">
        <v>50</v>
      </c>
      <c r="AA367" s="147" t="s">
        <v>1076</v>
      </c>
    </row>
    <row r="368" spans="1:27">
      <c r="A368" s="121" t="s">
        <v>107</v>
      </c>
      <c r="B368" s="122" t="s">
        <v>516</v>
      </c>
      <c r="C368" s="139" t="s">
        <v>87</v>
      </c>
      <c r="D368" s="116">
        <v>1</v>
      </c>
      <c r="E368" s="123">
        <v>3481.36</v>
      </c>
      <c r="F368" s="124">
        <f t="shared" si="7"/>
        <v>3481.36</v>
      </c>
      <c r="P368" s="44" t="s">
        <v>50</v>
      </c>
      <c r="AA368" s="44" t="s">
        <v>1077</v>
      </c>
    </row>
    <row r="369" spans="1:27" ht="31.5">
      <c r="A369" s="114" t="s">
        <v>114</v>
      </c>
      <c r="B369" s="115" t="s">
        <v>108</v>
      </c>
      <c r="C369" s="138" t="s">
        <v>76</v>
      </c>
      <c r="D369" s="116">
        <v>3700</v>
      </c>
      <c r="E369" s="118">
        <v>27.13</v>
      </c>
      <c r="F369" s="117">
        <f t="shared" si="7"/>
        <v>100381</v>
      </c>
      <c r="P369" s="44" t="s">
        <v>49</v>
      </c>
      <c r="AA369" s="44" t="s">
        <v>1078</v>
      </c>
    </row>
    <row r="370" spans="1:27">
      <c r="A370" s="121" t="s">
        <v>115</v>
      </c>
      <c r="B370" s="122" t="s">
        <v>110</v>
      </c>
      <c r="C370" s="139" t="s">
        <v>76</v>
      </c>
      <c r="D370" s="116">
        <v>1600</v>
      </c>
      <c r="E370" s="123">
        <v>19.829999999999998</v>
      </c>
      <c r="F370" s="124">
        <f t="shared" si="7"/>
        <v>31728</v>
      </c>
      <c r="P370" s="44" t="s">
        <v>50</v>
      </c>
      <c r="AA370" s="147" t="s">
        <v>1079</v>
      </c>
    </row>
    <row r="371" spans="1:27">
      <c r="A371" s="121" t="s">
        <v>213</v>
      </c>
      <c r="B371" s="122" t="s">
        <v>109</v>
      </c>
      <c r="C371" s="139" t="s">
        <v>76</v>
      </c>
      <c r="D371" s="116">
        <v>1800</v>
      </c>
      <c r="E371" s="123">
        <v>29.75</v>
      </c>
      <c r="F371" s="124">
        <f t="shared" si="7"/>
        <v>53550</v>
      </c>
      <c r="P371" s="44" t="s">
        <v>50</v>
      </c>
      <c r="AA371" s="44" t="s">
        <v>1080</v>
      </c>
    </row>
    <row r="372" spans="1:27" ht="31.5">
      <c r="A372" s="121" t="s">
        <v>360</v>
      </c>
      <c r="B372" s="122" t="s">
        <v>111</v>
      </c>
      <c r="C372" s="139" t="s">
        <v>76</v>
      </c>
      <c r="D372" s="116">
        <v>200</v>
      </c>
      <c r="E372" s="123">
        <v>63.9</v>
      </c>
      <c r="F372" s="124">
        <f t="shared" si="7"/>
        <v>12780</v>
      </c>
      <c r="P372" s="44" t="s">
        <v>50</v>
      </c>
      <c r="AA372" s="44" t="s">
        <v>1081</v>
      </c>
    </row>
    <row r="373" spans="1:27">
      <c r="A373" s="121" t="s">
        <v>361</v>
      </c>
      <c r="B373" s="122" t="s">
        <v>113</v>
      </c>
      <c r="C373" s="139" t="s">
        <v>99</v>
      </c>
      <c r="D373" s="116">
        <v>100</v>
      </c>
      <c r="E373" s="123">
        <v>37.46</v>
      </c>
      <c r="F373" s="124">
        <f t="shared" si="7"/>
        <v>3746</v>
      </c>
      <c r="P373" s="44" t="s">
        <v>50</v>
      </c>
      <c r="AA373" s="44" t="s">
        <v>1082</v>
      </c>
    </row>
    <row r="374" spans="1:27" ht="31.5">
      <c r="A374" s="114" t="s">
        <v>118</v>
      </c>
      <c r="B374" s="115" t="s">
        <v>116</v>
      </c>
      <c r="C374" s="138" t="s">
        <v>76</v>
      </c>
      <c r="D374" s="116">
        <v>130</v>
      </c>
      <c r="E374" s="118">
        <v>61.67</v>
      </c>
      <c r="F374" s="117">
        <f t="shared" si="7"/>
        <v>8017.1</v>
      </c>
      <c r="P374" s="44" t="s">
        <v>49</v>
      </c>
      <c r="AA374" s="44" t="s">
        <v>1083</v>
      </c>
    </row>
    <row r="375" spans="1:27">
      <c r="A375" s="121" t="s">
        <v>119</v>
      </c>
      <c r="B375" s="122" t="s">
        <v>117</v>
      </c>
      <c r="C375" s="139" t="s">
        <v>76</v>
      </c>
      <c r="D375" s="116">
        <v>130</v>
      </c>
      <c r="E375" s="123">
        <v>19.28</v>
      </c>
      <c r="F375" s="124">
        <f t="shared" si="7"/>
        <v>2506.4</v>
      </c>
      <c r="P375" s="44" t="s">
        <v>50</v>
      </c>
      <c r="AA375" s="44" t="s">
        <v>1084</v>
      </c>
    </row>
    <row r="376" spans="1:27">
      <c r="A376" s="114" t="s">
        <v>122</v>
      </c>
      <c r="B376" s="115" t="s">
        <v>120</v>
      </c>
      <c r="C376" s="138" t="s">
        <v>80</v>
      </c>
      <c r="D376" s="116">
        <v>154</v>
      </c>
      <c r="E376" s="118">
        <v>30.83</v>
      </c>
      <c r="F376" s="117">
        <f t="shared" si="7"/>
        <v>4747.82</v>
      </c>
      <c r="P376" s="44" t="s">
        <v>49</v>
      </c>
      <c r="AA376" s="44" t="s">
        <v>1085</v>
      </c>
    </row>
    <row r="377" spans="1:27">
      <c r="A377" s="121" t="s">
        <v>123</v>
      </c>
      <c r="B377" s="122" t="s">
        <v>121</v>
      </c>
      <c r="C377" s="139" t="s">
        <v>80</v>
      </c>
      <c r="D377" s="116">
        <v>154</v>
      </c>
      <c r="E377" s="123">
        <v>13.22</v>
      </c>
      <c r="F377" s="124">
        <f t="shared" si="7"/>
        <v>2035.88</v>
      </c>
      <c r="P377" s="44" t="s">
        <v>50</v>
      </c>
      <c r="AA377" s="44" t="s">
        <v>1086</v>
      </c>
    </row>
    <row r="378" spans="1:27">
      <c r="A378" s="114" t="s">
        <v>132</v>
      </c>
      <c r="B378" s="115" t="s">
        <v>126</v>
      </c>
      <c r="C378" s="138" t="s">
        <v>80</v>
      </c>
      <c r="D378" s="116">
        <v>40</v>
      </c>
      <c r="E378" s="118">
        <v>246.68</v>
      </c>
      <c r="F378" s="117">
        <f t="shared" si="7"/>
        <v>9867.2000000000007</v>
      </c>
      <c r="P378" s="44" t="s">
        <v>49</v>
      </c>
      <c r="AA378" s="44" t="s">
        <v>1087</v>
      </c>
    </row>
    <row r="379" spans="1:27">
      <c r="A379" s="121" t="s">
        <v>133</v>
      </c>
      <c r="B379" s="122" t="s">
        <v>127</v>
      </c>
      <c r="C379" s="139" t="s">
        <v>80</v>
      </c>
      <c r="D379" s="116">
        <v>40</v>
      </c>
      <c r="E379" s="123">
        <v>34.15</v>
      </c>
      <c r="F379" s="124">
        <f t="shared" si="7"/>
        <v>1366</v>
      </c>
      <c r="P379" s="44" t="s">
        <v>50</v>
      </c>
      <c r="AA379" s="44" t="s">
        <v>1088</v>
      </c>
    </row>
    <row r="380" spans="1:27">
      <c r="A380" s="121" t="s">
        <v>278</v>
      </c>
      <c r="B380" s="122" t="s">
        <v>128</v>
      </c>
      <c r="C380" s="139" t="s">
        <v>129</v>
      </c>
      <c r="D380" s="116">
        <v>3</v>
      </c>
      <c r="E380" s="123">
        <v>881.36</v>
      </c>
      <c r="F380" s="124">
        <f t="shared" si="7"/>
        <v>2644.08</v>
      </c>
      <c r="P380" s="44" t="s">
        <v>50</v>
      </c>
      <c r="AA380" s="44" t="s">
        <v>1089</v>
      </c>
    </row>
    <row r="381" spans="1:27">
      <c r="A381" s="121" t="s">
        <v>294</v>
      </c>
      <c r="B381" s="122" t="s">
        <v>130</v>
      </c>
      <c r="C381" s="139" t="s">
        <v>131</v>
      </c>
      <c r="D381" s="116">
        <v>4</v>
      </c>
      <c r="E381" s="123">
        <v>550.85</v>
      </c>
      <c r="F381" s="124">
        <f t="shared" si="7"/>
        <v>2203.4</v>
      </c>
      <c r="P381" s="44" t="s">
        <v>50</v>
      </c>
      <c r="AA381" s="44" t="s">
        <v>1090</v>
      </c>
    </row>
    <row r="382" spans="1:27">
      <c r="A382" s="114" t="s">
        <v>136</v>
      </c>
      <c r="B382" s="115" t="s">
        <v>134</v>
      </c>
      <c r="C382" s="138" t="s">
        <v>80</v>
      </c>
      <c r="D382" s="116">
        <v>154</v>
      </c>
      <c r="E382" s="118">
        <v>30.83</v>
      </c>
      <c r="F382" s="117">
        <f t="shared" si="7"/>
        <v>4747.82</v>
      </c>
      <c r="P382" s="44" t="s">
        <v>49</v>
      </c>
      <c r="AA382" s="44" t="s">
        <v>1091</v>
      </c>
    </row>
    <row r="383" spans="1:27">
      <c r="A383" s="121" t="s">
        <v>137</v>
      </c>
      <c r="B383" s="122" t="s">
        <v>135</v>
      </c>
      <c r="C383" s="139" t="s">
        <v>80</v>
      </c>
      <c r="D383" s="116">
        <v>154</v>
      </c>
      <c r="E383" s="123">
        <v>57.29</v>
      </c>
      <c r="F383" s="124">
        <f t="shared" si="7"/>
        <v>8822.66</v>
      </c>
      <c r="P383" s="44" t="s">
        <v>50</v>
      </c>
      <c r="AA383" s="44" t="s">
        <v>1092</v>
      </c>
    </row>
    <row r="384" spans="1:27">
      <c r="A384" s="114" t="s">
        <v>142</v>
      </c>
      <c r="B384" s="115" t="s">
        <v>141</v>
      </c>
      <c r="C384" s="138" t="s">
        <v>80</v>
      </c>
      <c r="D384" s="116">
        <v>123</v>
      </c>
      <c r="E384" s="118">
        <v>185.01</v>
      </c>
      <c r="F384" s="117">
        <f t="shared" si="7"/>
        <v>22756.23</v>
      </c>
      <c r="P384" s="44" t="s">
        <v>49</v>
      </c>
      <c r="AA384" s="147" t="s">
        <v>1093</v>
      </c>
    </row>
    <row r="385" spans="1:27">
      <c r="A385" s="121" t="s">
        <v>143</v>
      </c>
      <c r="B385" s="122" t="s">
        <v>517</v>
      </c>
      <c r="C385" s="139" t="s">
        <v>80</v>
      </c>
      <c r="D385" s="116">
        <v>95</v>
      </c>
      <c r="E385" s="123">
        <v>239.07</v>
      </c>
      <c r="F385" s="124">
        <f t="shared" si="7"/>
        <v>22711.65</v>
      </c>
      <c r="P385" s="44" t="s">
        <v>50</v>
      </c>
      <c r="AA385" s="44" t="s">
        <v>1094</v>
      </c>
    </row>
    <row r="386" spans="1:27">
      <c r="A386" s="121" t="s">
        <v>144</v>
      </c>
      <c r="B386" s="122" t="s">
        <v>518</v>
      </c>
      <c r="C386" s="139" t="s">
        <v>80</v>
      </c>
      <c r="D386" s="116">
        <v>14</v>
      </c>
      <c r="E386" s="123">
        <v>358.05</v>
      </c>
      <c r="F386" s="124">
        <f t="shared" si="7"/>
        <v>5012.7</v>
      </c>
      <c r="P386" s="44" t="s">
        <v>50</v>
      </c>
      <c r="AA386" s="44" t="s">
        <v>1095</v>
      </c>
    </row>
    <row r="387" spans="1:27">
      <c r="A387" s="121" t="s">
        <v>145</v>
      </c>
      <c r="B387" s="122" t="s">
        <v>519</v>
      </c>
      <c r="C387" s="139" t="s">
        <v>80</v>
      </c>
      <c r="D387" s="116">
        <v>14</v>
      </c>
      <c r="E387" s="123">
        <v>463.81</v>
      </c>
      <c r="F387" s="124">
        <f t="shared" si="7"/>
        <v>6493.34</v>
      </c>
      <c r="P387" s="44" t="s">
        <v>50</v>
      </c>
      <c r="AA387" s="44" t="s">
        <v>1096</v>
      </c>
    </row>
    <row r="388" spans="1:27">
      <c r="A388" s="114" t="s">
        <v>152</v>
      </c>
      <c r="B388" s="115" t="s">
        <v>147</v>
      </c>
      <c r="C388" s="138" t="s">
        <v>80</v>
      </c>
      <c r="D388" s="116">
        <v>80</v>
      </c>
      <c r="E388" s="118">
        <v>30.83</v>
      </c>
      <c r="F388" s="117">
        <f t="shared" si="7"/>
        <v>2466.4</v>
      </c>
      <c r="P388" s="44" t="s">
        <v>49</v>
      </c>
      <c r="AA388" s="44" t="s">
        <v>1097</v>
      </c>
    </row>
    <row r="389" spans="1:27">
      <c r="A389" s="121" t="s">
        <v>153</v>
      </c>
      <c r="B389" s="122" t="s">
        <v>151</v>
      </c>
      <c r="C389" s="139" t="s">
        <v>80</v>
      </c>
      <c r="D389" s="116">
        <v>26</v>
      </c>
      <c r="E389" s="123">
        <v>683.05</v>
      </c>
      <c r="F389" s="124">
        <f t="shared" si="7"/>
        <v>17759.3</v>
      </c>
      <c r="P389" s="44" t="s">
        <v>50</v>
      </c>
      <c r="AA389" s="44" t="s">
        <v>1098</v>
      </c>
    </row>
    <row r="390" spans="1:27">
      <c r="A390" s="121" t="s">
        <v>154</v>
      </c>
      <c r="B390" s="122" t="s">
        <v>150</v>
      </c>
      <c r="C390" s="139" t="s">
        <v>80</v>
      </c>
      <c r="D390" s="116">
        <v>5</v>
      </c>
      <c r="E390" s="123">
        <v>319.49</v>
      </c>
      <c r="F390" s="124">
        <f t="shared" si="7"/>
        <v>1597.45</v>
      </c>
      <c r="P390" s="44" t="s">
        <v>50</v>
      </c>
      <c r="AA390" s="44" t="s">
        <v>1099</v>
      </c>
    </row>
    <row r="391" spans="1:27">
      <c r="A391" s="121" t="s">
        <v>436</v>
      </c>
      <c r="B391" s="122" t="s">
        <v>149</v>
      </c>
      <c r="C391" s="139" t="s">
        <v>80</v>
      </c>
      <c r="D391" s="116">
        <v>9</v>
      </c>
      <c r="E391" s="123">
        <v>296.36</v>
      </c>
      <c r="F391" s="124">
        <f t="shared" si="7"/>
        <v>2667.24</v>
      </c>
      <c r="P391" s="44" t="s">
        <v>50</v>
      </c>
      <c r="AA391" s="44" t="s">
        <v>1100</v>
      </c>
    </row>
    <row r="392" spans="1:27">
      <c r="A392" s="121" t="s">
        <v>437</v>
      </c>
      <c r="B392" s="122" t="s">
        <v>148</v>
      </c>
      <c r="C392" s="139" t="s">
        <v>80</v>
      </c>
      <c r="D392" s="116">
        <v>40</v>
      </c>
      <c r="E392" s="123">
        <v>63.9</v>
      </c>
      <c r="F392" s="124">
        <f t="shared" si="7"/>
        <v>2556</v>
      </c>
      <c r="P392" s="44" t="s">
        <v>50</v>
      </c>
      <c r="AA392" s="44" t="s">
        <v>1101</v>
      </c>
    </row>
    <row r="393" spans="1:27">
      <c r="A393" s="114" t="s">
        <v>158</v>
      </c>
      <c r="B393" s="115" t="s">
        <v>155</v>
      </c>
      <c r="C393" s="138" t="s">
        <v>80</v>
      </c>
      <c r="D393" s="116">
        <v>26</v>
      </c>
      <c r="E393" s="118">
        <v>185.01</v>
      </c>
      <c r="F393" s="117">
        <f t="shared" si="7"/>
        <v>4810.26</v>
      </c>
      <c r="P393" s="44" t="s">
        <v>49</v>
      </c>
      <c r="AA393" s="44" t="s">
        <v>1102</v>
      </c>
    </row>
    <row r="394" spans="1:27">
      <c r="A394" s="121" t="s">
        <v>159</v>
      </c>
      <c r="B394" s="122" t="s">
        <v>156</v>
      </c>
      <c r="C394" s="139" t="s">
        <v>80</v>
      </c>
      <c r="D394" s="116">
        <v>24</v>
      </c>
      <c r="E394" s="123">
        <v>222.54</v>
      </c>
      <c r="F394" s="124">
        <f t="shared" si="7"/>
        <v>5340.96</v>
      </c>
      <c r="P394" s="44" t="s">
        <v>50</v>
      </c>
      <c r="AA394" s="44" t="s">
        <v>1103</v>
      </c>
    </row>
    <row r="395" spans="1:27">
      <c r="A395" s="121" t="s">
        <v>160</v>
      </c>
      <c r="B395" s="122" t="s">
        <v>157</v>
      </c>
      <c r="C395" s="139" t="s">
        <v>80</v>
      </c>
      <c r="D395" s="116">
        <v>2</v>
      </c>
      <c r="E395" s="123">
        <v>319.49</v>
      </c>
      <c r="F395" s="124">
        <f t="shared" si="7"/>
        <v>638.98</v>
      </c>
      <c r="P395" s="44" t="s">
        <v>50</v>
      </c>
      <c r="AA395" s="44" t="s">
        <v>1104</v>
      </c>
    </row>
    <row r="396" spans="1:27">
      <c r="A396" s="114" t="s">
        <v>165</v>
      </c>
      <c r="B396" s="115" t="s">
        <v>162</v>
      </c>
      <c r="C396" s="138" t="s">
        <v>76</v>
      </c>
      <c r="D396" s="116">
        <v>26</v>
      </c>
      <c r="E396" s="118">
        <v>98.67</v>
      </c>
      <c r="F396" s="117">
        <f t="shared" si="7"/>
        <v>2565.42</v>
      </c>
      <c r="P396" s="44" t="s">
        <v>49</v>
      </c>
      <c r="AA396" s="44" t="s">
        <v>1105</v>
      </c>
    </row>
    <row r="397" spans="1:27">
      <c r="A397" s="121" t="s">
        <v>166</v>
      </c>
      <c r="B397" s="122" t="s">
        <v>485</v>
      </c>
      <c r="C397" s="139" t="s">
        <v>76</v>
      </c>
      <c r="D397" s="116">
        <v>26</v>
      </c>
      <c r="E397" s="123">
        <v>528.80999999999995</v>
      </c>
      <c r="F397" s="124">
        <f t="shared" si="7"/>
        <v>13749.06</v>
      </c>
      <c r="P397" s="44" t="s">
        <v>50</v>
      </c>
      <c r="AA397" s="44" t="s">
        <v>1106</v>
      </c>
    </row>
    <row r="398" spans="1:27">
      <c r="A398" s="121" t="s">
        <v>327</v>
      </c>
      <c r="B398" s="122" t="s">
        <v>163</v>
      </c>
      <c r="C398" s="139" t="s">
        <v>80</v>
      </c>
      <c r="D398" s="116">
        <v>5</v>
      </c>
      <c r="E398" s="123">
        <v>616.95000000000005</v>
      </c>
      <c r="F398" s="124">
        <f t="shared" si="7"/>
        <v>3084.75</v>
      </c>
      <c r="P398" s="44" t="s">
        <v>50</v>
      </c>
      <c r="AA398" s="44" t="s">
        <v>1107</v>
      </c>
    </row>
    <row r="399" spans="1:27">
      <c r="A399" s="121" t="s">
        <v>328</v>
      </c>
      <c r="B399" s="122" t="s">
        <v>164</v>
      </c>
      <c r="C399" s="139" t="s">
        <v>80</v>
      </c>
      <c r="D399" s="116">
        <v>400</v>
      </c>
      <c r="E399" s="123">
        <v>0.22</v>
      </c>
      <c r="F399" s="124">
        <f t="shared" si="7"/>
        <v>88</v>
      </c>
      <c r="P399" s="44" t="s">
        <v>50</v>
      </c>
      <c r="AA399" s="44" t="s">
        <v>1108</v>
      </c>
    </row>
    <row r="400" spans="1:27">
      <c r="A400" s="114" t="s">
        <v>169</v>
      </c>
      <c r="B400" s="115" t="s">
        <v>168</v>
      </c>
      <c r="C400" s="138" t="s">
        <v>80</v>
      </c>
      <c r="D400" s="116">
        <v>10</v>
      </c>
      <c r="E400" s="118">
        <v>61.67</v>
      </c>
      <c r="F400" s="117">
        <f t="shared" si="7"/>
        <v>616.70000000000005</v>
      </c>
      <c r="P400" s="44" t="s">
        <v>49</v>
      </c>
      <c r="AA400" s="44" t="s">
        <v>1109</v>
      </c>
    </row>
    <row r="401" spans="1:27">
      <c r="A401" s="121" t="s">
        <v>170</v>
      </c>
      <c r="B401" s="122" t="s">
        <v>167</v>
      </c>
      <c r="C401" s="139" t="s">
        <v>80</v>
      </c>
      <c r="D401" s="116">
        <v>10</v>
      </c>
      <c r="E401" s="123">
        <v>92.54</v>
      </c>
      <c r="F401" s="124">
        <f t="shared" si="7"/>
        <v>925.4</v>
      </c>
      <c r="P401" s="44" t="s">
        <v>50</v>
      </c>
      <c r="AA401" s="44" t="s">
        <v>1110</v>
      </c>
    </row>
    <row r="402" spans="1:27">
      <c r="A402" s="114" t="s">
        <v>176</v>
      </c>
      <c r="B402" s="115" t="s">
        <v>171</v>
      </c>
      <c r="C402" s="138" t="s">
        <v>80</v>
      </c>
      <c r="D402" s="116">
        <v>7</v>
      </c>
      <c r="E402" s="118">
        <v>2096.7600000000002</v>
      </c>
      <c r="F402" s="117">
        <f t="shared" si="7"/>
        <v>14677.32</v>
      </c>
      <c r="P402" s="44" t="s">
        <v>49</v>
      </c>
      <c r="AA402" s="44" t="s">
        <v>1111</v>
      </c>
    </row>
    <row r="403" spans="1:27">
      <c r="A403" s="121" t="s">
        <v>177</v>
      </c>
      <c r="B403" s="122" t="s">
        <v>172</v>
      </c>
      <c r="C403" s="139" t="s">
        <v>173</v>
      </c>
      <c r="D403" s="116">
        <v>1</v>
      </c>
      <c r="E403" s="123">
        <v>657.71</v>
      </c>
      <c r="F403" s="124">
        <f t="shared" si="7"/>
        <v>657.71</v>
      </c>
      <c r="P403" s="44" t="s">
        <v>50</v>
      </c>
      <c r="AA403" s="44" t="s">
        <v>1112</v>
      </c>
    </row>
    <row r="404" spans="1:27">
      <c r="A404" s="121" t="s">
        <v>178</v>
      </c>
      <c r="B404" s="122" t="s">
        <v>541</v>
      </c>
      <c r="C404" s="139" t="s">
        <v>80</v>
      </c>
      <c r="D404" s="116">
        <v>7</v>
      </c>
      <c r="E404" s="123">
        <v>2831.36</v>
      </c>
      <c r="F404" s="124">
        <f t="shared" si="7"/>
        <v>19819.52</v>
      </c>
      <c r="P404" s="44" t="s">
        <v>50</v>
      </c>
      <c r="AA404" s="44" t="s">
        <v>1113</v>
      </c>
    </row>
    <row r="405" spans="1:27" ht="31.5">
      <c r="A405" s="121" t="s">
        <v>179</v>
      </c>
      <c r="B405" s="122" t="s">
        <v>174</v>
      </c>
      <c r="C405" s="139" t="s">
        <v>80</v>
      </c>
      <c r="D405" s="116">
        <v>14</v>
      </c>
      <c r="E405" s="123">
        <v>248.98</v>
      </c>
      <c r="F405" s="124">
        <f t="shared" si="7"/>
        <v>3485.72</v>
      </c>
      <c r="P405" s="44" t="s">
        <v>50</v>
      </c>
      <c r="AA405" s="44" t="s">
        <v>1114</v>
      </c>
    </row>
    <row r="406" spans="1:27" ht="31.5">
      <c r="A406" s="121" t="s">
        <v>575</v>
      </c>
      <c r="B406" s="122" t="s">
        <v>175</v>
      </c>
      <c r="C406" s="139" t="s">
        <v>80</v>
      </c>
      <c r="D406" s="116">
        <v>7</v>
      </c>
      <c r="E406" s="123">
        <v>602.63</v>
      </c>
      <c r="F406" s="124">
        <f t="shared" si="7"/>
        <v>4218.41</v>
      </c>
      <c r="P406" s="44" t="s">
        <v>50</v>
      </c>
      <c r="AA406" s="44" t="s">
        <v>1115</v>
      </c>
    </row>
    <row r="407" spans="1:27" ht="31.5">
      <c r="A407" s="114" t="s">
        <v>180</v>
      </c>
      <c r="B407" s="115" t="s">
        <v>521</v>
      </c>
      <c r="C407" s="138" t="s">
        <v>80</v>
      </c>
      <c r="D407" s="116">
        <v>51</v>
      </c>
      <c r="E407" s="118">
        <v>246.68</v>
      </c>
      <c r="F407" s="117">
        <f t="shared" si="7"/>
        <v>12580.68</v>
      </c>
      <c r="P407" s="44" t="s">
        <v>49</v>
      </c>
      <c r="AA407" s="44" t="s">
        <v>1116</v>
      </c>
    </row>
    <row r="408" spans="1:27">
      <c r="A408" s="114" t="s">
        <v>184</v>
      </c>
      <c r="B408" s="115" t="s">
        <v>520</v>
      </c>
      <c r="C408" s="138" t="s">
        <v>80</v>
      </c>
      <c r="D408" s="116">
        <v>75</v>
      </c>
      <c r="E408" s="118">
        <v>185.01</v>
      </c>
      <c r="F408" s="117">
        <f t="shared" si="7"/>
        <v>13875.75</v>
      </c>
      <c r="P408" s="44" t="s">
        <v>49</v>
      </c>
      <c r="AA408" s="44" t="s">
        <v>1117</v>
      </c>
    </row>
    <row r="409" spans="1:27">
      <c r="A409" s="121" t="s">
        <v>185</v>
      </c>
      <c r="B409" s="122" t="s">
        <v>522</v>
      </c>
      <c r="C409" s="139" t="s">
        <v>80</v>
      </c>
      <c r="D409" s="116">
        <v>5</v>
      </c>
      <c r="E409" s="123">
        <v>848.31</v>
      </c>
      <c r="F409" s="124">
        <f t="shared" si="7"/>
        <v>4241.55</v>
      </c>
      <c r="P409" s="44" t="s">
        <v>50</v>
      </c>
      <c r="AA409" s="44" t="s">
        <v>1118</v>
      </c>
    </row>
    <row r="410" spans="1:27">
      <c r="A410" s="121" t="s">
        <v>333</v>
      </c>
      <c r="B410" s="122" t="s">
        <v>523</v>
      </c>
      <c r="C410" s="139" t="s">
        <v>80</v>
      </c>
      <c r="D410" s="116">
        <v>37</v>
      </c>
      <c r="E410" s="123">
        <v>1156.78</v>
      </c>
      <c r="F410" s="124">
        <f t="shared" si="7"/>
        <v>42800.86</v>
      </c>
      <c r="P410" s="44" t="s">
        <v>50</v>
      </c>
      <c r="AA410" s="44" t="s">
        <v>1119</v>
      </c>
    </row>
    <row r="411" spans="1:27">
      <c r="A411" s="121" t="s">
        <v>334</v>
      </c>
      <c r="B411" s="122" t="s">
        <v>524</v>
      </c>
      <c r="C411" s="139" t="s">
        <v>80</v>
      </c>
      <c r="D411" s="116">
        <v>17</v>
      </c>
      <c r="E411" s="123">
        <v>1498.31</v>
      </c>
      <c r="F411" s="124">
        <f t="shared" si="7"/>
        <v>25471.27</v>
      </c>
      <c r="P411" s="44" t="s">
        <v>50</v>
      </c>
      <c r="AA411" s="44" t="s">
        <v>1120</v>
      </c>
    </row>
    <row r="412" spans="1:27" ht="31.5">
      <c r="A412" s="121" t="s">
        <v>406</v>
      </c>
      <c r="B412" s="122" t="s">
        <v>223</v>
      </c>
      <c r="C412" s="139" t="s">
        <v>80</v>
      </c>
      <c r="D412" s="116">
        <v>14</v>
      </c>
      <c r="E412" s="123">
        <v>506.78</v>
      </c>
      <c r="F412" s="124">
        <f t="shared" si="7"/>
        <v>7094.92</v>
      </c>
      <c r="P412" s="44" t="s">
        <v>50</v>
      </c>
      <c r="AA412" s="44" t="s">
        <v>1121</v>
      </c>
    </row>
    <row r="413" spans="1:27">
      <c r="A413" s="121" t="s">
        <v>407</v>
      </c>
      <c r="B413" s="122" t="s">
        <v>620</v>
      </c>
      <c r="C413" s="139" t="s">
        <v>80</v>
      </c>
      <c r="D413" s="116">
        <v>2</v>
      </c>
      <c r="E413" s="123">
        <v>1322.03</v>
      </c>
      <c r="F413" s="124">
        <f t="shared" ref="F413:F421" si="8">ROUND(E413*ROUND(D413,2),2)</f>
        <v>2644.06</v>
      </c>
      <c r="P413" s="44" t="s">
        <v>50</v>
      </c>
      <c r="AA413" s="44" t="s">
        <v>1122</v>
      </c>
    </row>
    <row r="414" spans="1:27">
      <c r="A414" s="114" t="s">
        <v>186</v>
      </c>
      <c r="B414" s="115" t="s">
        <v>182</v>
      </c>
      <c r="C414" s="138" t="s">
        <v>80</v>
      </c>
      <c r="D414" s="116">
        <v>204</v>
      </c>
      <c r="E414" s="118">
        <v>74</v>
      </c>
      <c r="F414" s="117">
        <f t="shared" si="8"/>
        <v>15096</v>
      </c>
      <c r="P414" s="44" t="s">
        <v>49</v>
      </c>
      <c r="AA414" s="44" t="s">
        <v>1123</v>
      </c>
    </row>
    <row r="415" spans="1:27">
      <c r="A415" s="121" t="s">
        <v>187</v>
      </c>
      <c r="B415" s="122" t="s">
        <v>183</v>
      </c>
      <c r="C415" s="139" t="s">
        <v>80</v>
      </c>
      <c r="D415" s="116">
        <v>204</v>
      </c>
      <c r="E415" s="123">
        <v>38.56</v>
      </c>
      <c r="F415" s="124">
        <f t="shared" si="8"/>
        <v>7866.24</v>
      </c>
      <c r="P415" s="44" t="s">
        <v>50</v>
      </c>
      <c r="AA415" s="44" t="s">
        <v>1124</v>
      </c>
    </row>
    <row r="416" spans="1:27">
      <c r="A416" s="114" t="s">
        <v>190</v>
      </c>
      <c r="B416" s="115" t="s">
        <v>188</v>
      </c>
      <c r="C416" s="138" t="s">
        <v>80</v>
      </c>
      <c r="D416" s="116">
        <v>1</v>
      </c>
      <c r="E416" s="118">
        <v>12333.9</v>
      </c>
      <c r="F416" s="117">
        <f t="shared" si="8"/>
        <v>12333.9</v>
      </c>
      <c r="P416" s="44" t="s">
        <v>49</v>
      </c>
      <c r="AA416" s="44" t="s">
        <v>1125</v>
      </c>
    </row>
    <row r="417" spans="1:27">
      <c r="A417" s="121" t="s">
        <v>191</v>
      </c>
      <c r="B417" s="122" t="s">
        <v>189</v>
      </c>
      <c r="C417" s="139" t="s">
        <v>80</v>
      </c>
      <c r="D417" s="116">
        <v>1</v>
      </c>
      <c r="E417" s="123">
        <v>76622.880000000005</v>
      </c>
      <c r="F417" s="124">
        <f t="shared" si="8"/>
        <v>76622.880000000005</v>
      </c>
      <c r="P417" s="44" t="s">
        <v>50</v>
      </c>
      <c r="AA417" s="44" t="s">
        <v>1126</v>
      </c>
    </row>
    <row r="418" spans="1:27">
      <c r="A418" s="114" t="s">
        <v>193</v>
      </c>
      <c r="B418" s="115" t="s">
        <v>194</v>
      </c>
      <c r="C418" s="138" t="s">
        <v>87</v>
      </c>
      <c r="D418" s="116">
        <v>1</v>
      </c>
      <c r="E418" s="118">
        <v>3083.47</v>
      </c>
      <c r="F418" s="117">
        <f t="shared" si="8"/>
        <v>3083.47</v>
      </c>
      <c r="P418" s="44" t="s">
        <v>49</v>
      </c>
      <c r="AA418" s="44" t="s">
        <v>1127</v>
      </c>
    </row>
    <row r="419" spans="1:27">
      <c r="A419" s="121" t="s">
        <v>338</v>
      </c>
      <c r="B419" s="122" t="s">
        <v>195</v>
      </c>
      <c r="C419" s="139" t="s">
        <v>196</v>
      </c>
      <c r="D419" s="116">
        <v>1.5</v>
      </c>
      <c r="E419" s="123">
        <v>1652.54</v>
      </c>
      <c r="F419" s="124">
        <f t="shared" si="8"/>
        <v>2478.81</v>
      </c>
      <c r="P419" s="44" t="s">
        <v>50</v>
      </c>
      <c r="AA419" s="44" t="s">
        <v>1128</v>
      </c>
    </row>
    <row r="420" spans="1:27">
      <c r="A420" s="121" t="s">
        <v>339</v>
      </c>
      <c r="B420" s="122" t="s">
        <v>197</v>
      </c>
      <c r="C420" s="139" t="s">
        <v>198</v>
      </c>
      <c r="D420" s="116">
        <v>1</v>
      </c>
      <c r="E420" s="123">
        <v>473.73</v>
      </c>
      <c r="F420" s="124">
        <f t="shared" si="8"/>
        <v>473.73</v>
      </c>
      <c r="P420" s="44" t="s">
        <v>50</v>
      </c>
      <c r="AA420" s="44" t="s">
        <v>1129</v>
      </c>
    </row>
    <row r="421" spans="1:27">
      <c r="A421" s="114" t="s">
        <v>341</v>
      </c>
      <c r="B421" s="115" t="s">
        <v>508</v>
      </c>
      <c r="C421" s="138" t="s">
        <v>87</v>
      </c>
      <c r="D421" s="116">
        <v>1</v>
      </c>
      <c r="E421" s="118">
        <v>27566.26</v>
      </c>
      <c r="F421" s="117">
        <f t="shared" si="8"/>
        <v>27566.26</v>
      </c>
      <c r="P421" s="44" t="s">
        <v>49</v>
      </c>
      <c r="AA421" s="44" t="s">
        <v>1130</v>
      </c>
    </row>
    <row r="422" spans="1:27">
      <c r="A422" s="75" t="s">
        <v>45</v>
      </c>
      <c r="B422" s="137"/>
      <c r="C422" s="77"/>
      <c r="D422" s="77"/>
      <c r="E422" s="76"/>
      <c r="F422" s="131">
        <f>SUM(F349:F421)</f>
        <v>739243.91000000027</v>
      </c>
      <c r="P422" s="44" t="s">
        <v>44</v>
      </c>
      <c r="AA422" s="44" t="s">
        <v>1131</v>
      </c>
    </row>
    <row r="423" spans="1:27">
      <c r="A423" s="47"/>
      <c r="B423" s="134"/>
      <c r="C423" s="64"/>
      <c r="D423" s="64"/>
      <c r="E423" s="47"/>
      <c r="F423" s="47"/>
      <c r="P423" s="44" t="s">
        <v>26</v>
      </c>
      <c r="AA423" s="44" t="s">
        <v>1132</v>
      </c>
    </row>
    <row r="424" spans="1:27">
      <c r="A424" s="66">
        <v>8</v>
      </c>
      <c r="B424" s="135" t="s">
        <v>200</v>
      </c>
      <c r="C424" s="68"/>
      <c r="D424" s="68"/>
      <c r="E424" s="69"/>
      <c r="F424" s="69"/>
      <c r="P424" s="44" t="s">
        <v>41</v>
      </c>
      <c r="AA424" s="44" t="s">
        <v>1133</v>
      </c>
    </row>
    <row r="425" spans="1:27">
      <c r="A425" s="114" t="s">
        <v>51</v>
      </c>
      <c r="B425" s="115" t="s">
        <v>98</v>
      </c>
      <c r="C425" s="138" t="s">
        <v>76</v>
      </c>
      <c r="D425" s="116">
        <v>100</v>
      </c>
      <c r="E425" s="118">
        <v>246.68</v>
      </c>
      <c r="F425" s="117">
        <f t="shared" ref="F425:F456" si="9">ROUND(E425*ROUND(D425,2),2)</f>
        <v>24668</v>
      </c>
      <c r="P425" s="44" t="s">
        <v>49</v>
      </c>
      <c r="AA425" s="44" t="s">
        <v>1134</v>
      </c>
    </row>
    <row r="426" spans="1:27">
      <c r="A426" s="114" t="s">
        <v>55</v>
      </c>
      <c r="B426" s="115" t="s">
        <v>75</v>
      </c>
      <c r="C426" s="138" t="s">
        <v>76</v>
      </c>
      <c r="D426" s="116">
        <v>40</v>
      </c>
      <c r="E426" s="118">
        <v>123.34</v>
      </c>
      <c r="F426" s="117">
        <f t="shared" si="9"/>
        <v>4933.6000000000004</v>
      </c>
      <c r="P426" s="44" t="s">
        <v>49</v>
      </c>
      <c r="AA426" s="44" t="s">
        <v>1135</v>
      </c>
    </row>
    <row r="427" spans="1:27">
      <c r="A427" s="121" t="s">
        <v>56</v>
      </c>
      <c r="B427" s="122" t="s">
        <v>77</v>
      </c>
      <c r="C427" s="139" t="s">
        <v>76</v>
      </c>
      <c r="D427" s="116">
        <v>40</v>
      </c>
      <c r="E427" s="123">
        <v>132.19999999999999</v>
      </c>
      <c r="F427" s="124">
        <f t="shared" si="9"/>
        <v>5288</v>
      </c>
      <c r="P427" s="44" t="s">
        <v>50</v>
      </c>
      <c r="AA427" s="44" t="s">
        <v>1136</v>
      </c>
    </row>
    <row r="428" spans="1:27">
      <c r="A428" s="121" t="s">
        <v>57</v>
      </c>
      <c r="B428" s="122" t="s">
        <v>78</v>
      </c>
      <c r="C428" s="139" t="s">
        <v>76</v>
      </c>
      <c r="D428" s="116">
        <v>20</v>
      </c>
      <c r="E428" s="123">
        <v>71.61</v>
      </c>
      <c r="F428" s="124">
        <f t="shared" si="9"/>
        <v>1432.2</v>
      </c>
      <c r="P428" s="44" t="s">
        <v>50</v>
      </c>
      <c r="AA428" s="44" t="s">
        <v>1137</v>
      </c>
    </row>
    <row r="429" spans="1:27">
      <c r="A429" s="121" t="s">
        <v>58</v>
      </c>
      <c r="B429" s="122" t="s">
        <v>79</v>
      </c>
      <c r="C429" s="139" t="s">
        <v>80</v>
      </c>
      <c r="D429" s="116">
        <v>230</v>
      </c>
      <c r="E429" s="123">
        <v>7.55</v>
      </c>
      <c r="F429" s="124">
        <f t="shared" si="9"/>
        <v>1736.5</v>
      </c>
      <c r="P429" s="44" t="s">
        <v>50</v>
      </c>
      <c r="AA429" s="44" t="s">
        <v>1138</v>
      </c>
    </row>
    <row r="430" spans="1:27">
      <c r="A430" s="121" t="s">
        <v>525</v>
      </c>
      <c r="B430" s="122" t="s">
        <v>81</v>
      </c>
      <c r="C430" s="139" t="s">
        <v>76</v>
      </c>
      <c r="D430" s="116">
        <v>115</v>
      </c>
      <c r="E430" s="123">
        <v>20.73</v>
      </c>
      <c r="F430" s="124">
        <f t="shared" si="9"/>
        <v>2383.9499999999998</v>
      </c>
      <c r="P430" s="44" t="s">
        <v>50</v>
      </c>
      <c r="AA430" s="44" t="s">
        <v>1139</v>
      </c>
    </row>
    <row r="431" spans="1:27">
      <c r="A431" s="121" t="s">
        <v>526</v>
      </c>
      <c r="B431" s="122" t="s">
        <v>82</v>
      </c>
      <c r="C431" s="139" t="s">
        <v>80</v>
      </c>
      <c r="D431" s="116">
        <v>460</v>
      </c>
      <c r="E431" s="123">
        <v>0.64</v>
      </c>
      <c r="F431" s="124">
        <f t="shared" si="9"/>
        <v>294.39999999999998</v>
      </c>
      <c r="P431" s="44" t="s">
        <v>50</v>
      </c>
      <c r="AA431" s="44" t="s">
        <v>1140</v>
      </c>
    </row>
    <row r="432" spans="1:27">
      <c r="A432" s="121" t="s">
        <v>527</v>
      </c>
      <c r="B432" s="122" t="s">
        <v>83</v>
      </c>
      <c r="C432" s="139" t="s">
        <v>80</v>
      </c>
      <c r="D432" s="116">
        <v>460</v>
      </c>
      <c r="E432" s="123">
        <v>0.63</v>
      </c>
      <c r="F432" s="124">
        <f t="shared" si="9"/>
        <v>289.8</v>
      </c>
      <c r="P432" s="44" t="s">
        <v>50</v>
      </c>
      <c r="AA432" s="44" t="s">
        <v>1141</v>
      </c>
    </row>
    <row r="433" spans="1:27">
      <c r="A433" s="121" t="s">
        <v>528</v>
      </c>
      <c r="B433" s="122" t="s">
        <v>84</v>
      </c>
      <c r="C433" s="139" t="s">
        <v>80</v>
      </c>
      <c r="D433" s="116">
        <v>690</v>
      </c>
      <c r="E433" s="123">
        <v>0.56999999999999995</v>
      </c>
      <c r="F433" s="124">
        <f t="shared" si="9"/>
        <v>393.3</v>
      </c>
      <c r="P433" s="44" t="s">
        <v>50</v>
      </c>
      <c r="AA433" s="44" t="s">
        <v>1142</v>
      </c>
    </row>
    <row r="434" spans="1:27">
      <c r="A434" s="121" t="s">
        <v>529</v>
      </c>
      <c r="B434" s="122" t="s">
        <v>85</v>
      </c>
      <c r="C434" s="139" t="s">
        <v>80</v>
      </c>
      <c r="D434" s="116">
        <v>690</v>
      </c>
      <c r="E434" s="123">
        <v>0.36</v>
      </c>
      <c r="F434" s="124">
        <f t="shared" si="9"/>
        <v>248.4</v>
      </c>
      <c r="P434" s="44" t="s">
        <v>50</v>
      </c>
      <c r="AA434" s="44" t="s">
        <v>1143</v>
      </c>
    </row>
    <row r="435" spans="1:27">
      <c r="A435" s="121" t="s">
        <v>530</v>
      </c>
      <c r="B435" s="122" t="s">
        <v>86</v>
      </c>
      <c r="C435" s="139" t="s">
        <v>80</v>
      </c>
      <c r="D435" s="116">
        <v>690</v>
      </c>
      <c r="E435" s="123">
        <v>0.31</v>
      </c>
      <c r="F435" s="124">
        <f t="shared" si="9"/>
        <v>213.9</v>
      </c>
      <c r="P435" s="44" t="s">
        <v>50</v>
      </c>
      <c r="AA435" s="44" t="s">
        <v>1144</v>
      </c>
    </row>
    <row r="436" spans="1:27">
      <c r="A436" s="114" t="s">
        <v>59</v>
      </c>
      <c r="B436" s="115" t="s">
        <v>100</v>
      </c>
      <c r="C436" s="138" t="s">
        <v>99</v>
      </c>
      <c r="D436" s="116">
        <v>300</v>
      </c>
      <c r="E436" s="118">
        <v>14.8</v>
      </c>
      <c r="F436" s="117">
        <f t="shared" si="9"/>
        <v>4440</v>
      </c>
      <c r="P436" s="44" t="s">
        <v>49</v>
      </c>
      <c r="AA436" s="44" t="s">
        <v>1145</v>
      </c>
    </row>
    <row r="437" spans="1:27">
      <c r="A437" s="121" t="s">
        <v>60</v>
      </c>
      <c r="B437" s="122" t="s">
        <v>101</v>
      </c>
      <c r="C437" s="139" t="s">
        <v>76</v>
      </c>
      <c r="D437" s="116">
        <v>300</v>
      </c>
      <c r="E437" s="123">
        <v>30.85</v>
      </c>
      <c r="F437" s="124">
        <f t="shared" si="9"/>
        <v>9255</v>
      </c>
      <c r="P437" s="44" t="s">
        <v>50</v>
      </c>
      <c r="AA437" s="44" t="s">
        <v>1146</v>
      </c>
    </row>
    <row r="438" spans="1:27">
      <c r="A438" s="121" t="s">
        <v>61</v>
      </c>
      <c r="B438" s="122" t="s">
        <v>103</v>
      </c>
      <c r="C438" s="139" t="s">
        <v>87</v>
      </c>
      <c r="D438" s="116">
        <v>1</v>
      </c>
      <c r="E438" s="123">
        <v>3084.75</v>
      </c>
      <c r="F438" s="124">
        <f t="shared" si="9"/>
        <v>3084.75</v>
      </c>
      <c r="P438" s="44" t="s">
        <v>50</v>
      </c>
      <c r="AA438" s="44" t="s">
        <v>1147</v>
      </c>
    </row>
    <row r="439" spans="1:27">
      <c r="A439" s="114" t="s">
        <v>94</v>
      </c>
      <c r="B439" s="115" t="s">
        <v>205</v>
      </c>
      <c r="C439" s="138" t="s">
        <v>99</v>
      </c>
      <c r="D439" s="116">
        <v>2135</v>
      </c>
      <c r="E439" s="118">
        <v>12.33</v>
      </c>
      <c r="F439" s="117">
        <f t="shared" si="9"/>
        <v>26324.55</v>
      </c>
      <c r="P439" s="44" t="s">
        <v>49</v>
      </c>
      <c r="AA439" s="44" t="s">
        <v>1148</v>
      </c>
    </row>
    <row r="440" spans="1:27">
      <c r="A440" s="121" t="s">
        <v>95</v>
      </c>
      <c r="B440" s="122" t="s">
        <v>206</v>
      </c>
      <c r="C440" s="139" t="s">
        <v>207</v>
      </c>
      <c r="D440" s="116">
        <v>7</v>
      </c>
      <c r="E440" s="123">
        <v>6279.66</v>
      </c>
      <c r="F440" s="124">
        <f t="shared" si="9"/>
        <v>43957.62</v>
      </c>
      <c r="P440" s="44" t="s">
        <v>50</v>
      </c>
      <c r="AA440" s="44" t="s">
        <v>1149</v>
      </c>
    </row>
    <row r="441" spans="1:27">
      <c r="A441" s="114" t="s">
        <v>104</v>
      </c>
      <c r="B441" s="115" t="s">
        <v>208</v>
      </c>
      <c r="C441" s="138" t="s">
        <v>80</v>
      </c>
      <c r="D441" s="116">
        <v>80</v>
      </c>
      <c r="E441" s="118">
        <v>185.01</v>
      </c>
      <c r="F441" s="117">
        <f t="shared" si="9"/>
        <v>14800.8</v>
      </c>
      <c r="P441" s="44" t="s">
        <v>49</v>
      </c>
      <c r="AA441" s="44" t="s">
        <v>1150</v>
      </c>
    </row>
    <row r="442" spans="1:27">
      <c r="A442" s="121" t="s">
        <v>105</v>
      </c>
      <c r="B442" s="122" t="s">
        <v>209</v>
      </c>
      <c r="C442" s="139" t="s">
        <v>80</v>
      </c>
      <c r="D442" s="116">
        <v>80</v>
      </c>
      <c r="E442" s="123">
        <v>89.24</v>
      </c>
      <c r="F442" s="124">
        <f t="shared" si="9"/>
        <v>7139.2</v>
      </c>
      <c r="P442" s="44" t="s">
        <v>50</v>
      </c>
      <c r="AA442" s="44" t="s">
        <v>1151</v>
      </c>
    </row>
    <row r="443" spans="1:27">
      <c r="A443" s="114" t="s">
        <v>114</v>
      </c>
      <c r="B443" s="115" t="s">
        <v>210</v>
      </c>
      <c r="C443" s="138" t="s">
        <v>211</v>
      </c>
      <c r="D443" s="116">
        <v>70</v>
      </c>
      <c r="E443" s="118">
        <v>49.34</v>
      </c>
      <c r="F443" s="117">
        <f t="shared" si="9"/>
        <v>3453.8</v>
      </c>
      <c r="P443" s="44" t="s">
        <v>49</v>
      </c>
      <c r="AA443" s="44" t="s">
        <v>1152</v>
      </c>
    </row>
    <row r="444" spans="1:27">
      <c r="A444" s="121" t="s">
        <v>115</v>
      </c>
      <c r="B444" s="122" t="s">
        <v>212</v>
      </c>
      <c r="C444" s="139" t="s">
        <v>211</v>
      </c>
      <c r="D444" s="116">
        <v>55</v>
      </c>
      <c r="E444" s="123">
        <v>73.930000000000007</v>
      </c>
      <c r="F444" s="124">
        <f t="shared" si="9"/>
        <v>4066.15</v>
      </c>
      <c r="P444" s="44" t="s">
        <v>50</v>
      </c>
      <c r="AA444" s="44" t="s">
        <v>1153</v>
      </c>
    </row>
    <row r="445" spans="1:27">
      <c r="A445" s="121" t="s">
        <v>213</v>
      </c>
      <c r="B445" s="122" t="s">
        <v>655</v>
      </c>
      <c r="C445" s="139" t="s">
        <v>211</v>
      </c>
      <c r="D445" s="116">
        <v>15</v>
      </c>
      <c r="E445" s="123">
        <v>47.65</v>
      </c>
      <c r="F445" s="124">
        <f t="shared" si="9"/>
        <v>714.75</v>
      </c>
      <c r="P445" s="44" t="s">
        <v>50</v>
      </c>
      <c r="AA445" s="44" t="s">
        <v>1154</v>
      </c>
    </row>
    <row r="446" spans="1:27">
      <c r="A446" s="114" t="s">
        <v>118</v>
      </c>
      <c r="B446" s="115" t="s">
        <v>221</v>
      </c>
      <c r="C446" s="138" t="s">
        <v>80</v>
      </c>
      <c r="D446" s="116">
        <v>1</v>
      </c>
      <c r="E446" s="118">
        <v>3083.47</v>
      </c>
      <c r="F446" s="117">
        <f t="shared" si="9"/>
        <v>3083.47</v>
      </c>
      <c r="P446" s="44" t="s">
        <v>49</v>
      </c>
      <c r="AA446" s="44" t="s">
        <v>1155</v>
      </c>
    </row>
    <row r="447" spans="1:27">
      <c r="A447" s="121" t="s">
        <v>119</v>
      </c>
      <c r="B447" s="122" t="s">
        <v>222</v>
      </c>
      <c r="C447" s="139" t="s">
        <v>80</v>
      </c>
      <c r="D447" s="116">
        <v>1</v>
      </c>
      <c r="E447" s="123">
        <v>23986.1</v>
      </c>
      <c r="F447" s="124">
        <f t="shared" si="9"/>
        <v>23986.1</v>
      </c>
      <c r="P447" s="44" t="s">
        <v>50</v>
      </c>
      <c r="AA447" s="44" t="s">
        <v>1156</v>
      </c>
    </row>
    <row r="448" spans="1:27">
      <c r="A448" s="121" t="s">
        <v>215</v>
      </c>
      <c r="B448" s="122" t="s">
        <v>214</v>
      </c>
      <c r="C448" s="139" t="s">
        <v>80</v>
      </c>
      <c r="D448" s="116">
        <v>3</v>
      </c>
      <c r="E448" s="123">
        <v>2904.07</v>
      </c>
      <c r="F448" s="124">
        <f t="shared" si="9"/>
        <v>8712.2099999999991</v>
      </c>
      <c r="P448" s="44" t="s">
        <v>50</v>
      </c>
      <c r="AA448" s="147" t="s">
        <v>1157</v>
      </c>
    </row>
    <row r="449" spans="1:27">
      <c r="A449" s="114" t="s">
        <v>122</v>
      </c>
      <c r="B449" s="115" t="s">
        <v>217</v>
      </c>
      <c r="C449" s="138" t="s">
        <v>80</v>
      </c>
      <c r="D449" s="116">
        <v>4</v>
      </c>
      <c r="E449" s="118">
        <v>863.37</v>
      </c>
      <c r="F449" s="117">
        <f t="shared" si="9"/>
        <v>3453.48</v>
      </c>
      <c r="P449" s="44" t="s">
        <v>49</v>
      </c>
      <c r="AA449" s="44" t="s">
        <v>1158</v>
      </c>
    </row>
    <row r="450" spans="1:27">
      <c r="A450" s="121" t="s">
        <v>123</v>
      </c>
      <c r="B450" s="122" t="s">
        <v>218</v>
      </c>
      <c r="C450" s="139" t="s">
        <v>80</v>
      </c>
      <c r="D450" s="116">
        <v>4</v>
      </c>
      <c r="E450" s="123">
        <v>1095.08</v>
      </c>
      <c r="F450" s="124">
        <f t="shared" si="9"/>
        <v>4380.32</v>
      </c>
      <c r="P450" s="44" t="s">
        <v>50</v>
      </c>
      <c r="AA450" s="44" t="s">
        <v>1159</v>
      </c>
    </row>
    <row r="451" spans="1:27">
      <c r="A451" s="121" t="s">
        <v>124</v>
      </c>
      <c r="B451" s="122" t="s">
        <v>219</v>
      </c>
      <c r="C451" s="139" t="s">
        <v>80</v>
      </c>
      <c r="D451" s="116">
        <v>4</v>
      </c>
      <c r="E451" s="123">
        <v>513.39</v>
      </c>
      <c r="F451" s="124">
        <f t="shared" si="9"/>
        <v>2053.56</v>
      </c>
      <c r="P451" s="44" t="s">
        <v>50</v>
      </c>
      <c r="AA451" s="44" t="s">
        <v>1160</v>
      </c>
    </row>
    <row r="452" spans="1:27">
      <c r="A452" s="121" t="s">
        <v>125</v>
      </c>
      <c r="B452" s="122" t="s">
        <v>220</v>
      </c>
      <c r="C452" s="139" t="s">
        <v>80</v>
      </c>
      <c r="D452" s="116">
        <v>10</v>
      </c>
      <c r="E452" s="123">
        <v>95.85</v>
      </c>
      <c r="F452" s="124">
        <f t="shared" si="9"/>
        <v>958.5</v>
      </c>
      <c r="P452" s="44" t="s">
        <v>50</v>
      </c>
      <c r="AA452" s="44" t="s">
        <v>1161</v>
      </c>
    </row>
    <row r="453" spans="1:27">
      <c r="A453" s="114" t="s">
        <v>132</v>
      </c>
      <c r="B453" s="115" t="s">
        <v>194</v>
      </c>
      <c r="C453" s="138" t="s">
        <v>87</v>
      </c>
      <c r="D453" s="116">
        <v>1</v>
      </c>
      <c r="E453" s="118">
        <v>1850.08</v>
      </c>
      <c r="F453" s="117">
        <f t="shared" si="9"/>
        <v>1850.08</v>
      </c>
      <c r="P453" s="44" t="s">
        <v>49</v>
      </c>
      <c r="AA453" s="44" t="s">
        <v>1162</v>
      </c>
    </row>
    <row r="454" spans="1:27">
      <c r="A454" s="121" t="s">
        <v>133</v>
      </c>
      <c r="B454" s="122" t="s">
        <v>195</v>
      </c>
      <c r="C454" s="139" t="s">
        <v>196</v>
      </c>
      <c r="D454" s="116">
        <v>1.5</v>
      </c>
      <c r="E454" s="123">
        <v>1652.54</v>
      </c>
      <c r="F454" s="124">
        <f t="shared" si="9"/>
        <v>2478.81</v>
      </c>
      <c r="P454" s="44" t="s">
        <v>50</v>
      </c>
      <c r="AA454" s="44" t="s">
        <v>1163</v>
      </c>
    </row>
    <row r="455" spans="1:27">
      <c r="A455" s="121" t="s">
        <v>278</v>
      </c>
      <c r="B455" s="122" t="s">
        <v>197</v>
      </c>
      <c r="C455" s="139" t="s">
        <v>198</v>
      </c>
      <c r="D455" s="116">
        <v>1</v>
      </c>
      <c r="E455" s="123">
        <v>473.73</v>
      </c>
      <c r="F455" s="124">
        <f t="shared" si="9"/>
        <v>473.73</v>
      </c>
      <c r="P455" s="44" t="s">
        <v>50</v>
      </c>
      <c r="AA455" s="44" t="s">
        <v>1164</v>
      </c>
    </row>
    <row r="456" spans="1:27">
      <c r="A456" s="114" t="s">
        <v>136</v>
      </c>
      <c r="B456" s="115" t="s">
        <v>507</v>
      </c>
      <c r="C456" s="138" t="s">
        <v>87</v>
      </c>
      <c r="D456" s="116">
        <v>1</v>
      </c>
      <c r="E456" s="118">
        <v>7400.34</v>
      </c>
      <c r="F456" s="117">
        <f t="shared" si="9"/>
        <v>7400.34</v>
      </c>
      <c r="P456" s="44" t="s">
        <v>49</v>
      </c>
      <c r="AA456" s="44" t="s">
        <v>1165</v>
      </c>
    </row>
    <row r="457" spans="1:27">
      <c r="A457" s="75" t="s">
        <v>45</v>
      </c>
      <c r="B457" s="137"/>
      <c r="C457" s="77"/>
      <c r="D457" s="77"/>
      <c r="E457" s="76"/>
      <c r="F457" s="131">
        <f>SUM(F425:F456)</f>
        <v>217949.27</v>
      </c>
      <c r="P457" s="44" t="s">
        <v>44</v>
      </c>
      <c r="AA457" s="44" t="s">
        <v>1166</v>
      </c>
    </row>
    <row r="458" spans="1:27">
      <c r="A458" s="47"/>
      <c r="B458" s="134"/>
      <c r="C458" s="64"/>
      <c r="D458" s="64"/>
      <c r="E458" s="47"/>
      <c r="F458" s="47"/>
      <c r="P458" s="44" t="s">
        <v>26</v>
      </c>
      <c r="AA458" s="44" t="s">
        <v>1167</v>
      </c>
    </row>
    <row r="459" spans="1:27">
      <c r="A459" s="66">
        <v>9</v>
      </c>
      <c r="B459" s="135" t="s">
        <v>224</v>
      </c>
      <c r="C459" s="68"/>
      <c r="D459" s="68"/>
      <c r="E459" s="69"/>
      <c r="F459" s="69"/>
      <c r="P459" s="44" t="s">
        <v>41</v>
      </c>
      <c r="AA459" s="44" t="s">
        <v>1168</v>
      </c>
    </row>
    <row r="460" spans="1:27">
      <c r="A460" s="114" t="s">
        <v>51</v>
      </c>
      <c r="B460" s="115" t="s">
        <v>506</v>
      </c>
      <c r="C460" s="138" t="s">
        <v>87</v>
      </c>
      <c r="D460" s="116">
        <v>3</v>
      </c>
      <c r="E460" s="118">
        <v>1233.3900000000001</v>
      </c>
      <c r="F460" s="117">
        <f t="shared" ref="F460:F484" si="10">ROUND(E460*ROUND(D460,2),2)</f>
        <v>3700.17</v>
      </c>
      <c r="P460" s="44" t="s">
        <v>49</v>
      </c>
      <c r="AA460" s="44" t="s">
        <v>1169</v>
      </c>
    </row>
    <row r="461" spans="1:27">
      <c r="A461" s="121" t="s">
        <v>52</v>
      </c>
      <c r="B461" s="122" t="s">
        <v>242</v>
      </c>
      <c r="C461" s="139" t="s">
        <v>80</v>
      </c>
      <c r="D461" s="116">
        <v>3</v>
      </c>
      <c r="E461" s="123">
        <v>881.36</v>
      </c>
      <c r="F461" s="124">
        <f t="shared" si="10"/>
        <v>2644.08</v>
      </c>
      <c r="P461" s="44" t="s">
        <v>50</v>
      </c>
      <c r="AA461" s="44" t="s">
        <v>1170</v>
      </c>
    </row>
    <row r="462" spans="1:27">
      <c r="A462" s="121" t="s">
        <v>53</v>
      </c>
      <c r="B462" s="122" t="s">
        <v>243</v>
      </c>
      <c r="C462" s="139" t="s">
        <v>211</v>
      </c>
      <c r="D462" s="116">
        <v>3</v>
      </c>
      <c r="E462" s="123">
        <v>936.44</v>
      </c>
      <c r="F462" s="124">
        <f t="shared" si="10"/>
        <v>2809.32</v>
      </c>
      <c r="P462" s="44" t="s">
        <v>50</v>
      </c>
      <c r="AA462" s="44" t="s">
        <v>1171</v>
      </c>
    </row>
    <row r="463" spans="1:27">
      <c r="A463" s="114" t="s">
        <v>55</v>
      </c>
      <c r="B463" s="115" t="s">
        <v>225</v>
      </c>
      <c r="C463" s="138" t="s">
        <v>76</v>
      </c>
      <c r="D463" s="116">
        <v>80</v>
      </c>
      <c r="E463" s="118">
        <v>9.25</v>
      </c>
      <c r="F463" s="117">
        <f t="shared" si="10"/>
        <v>740</v>
      </c>
      <c r="P463" s="44" t="s">
        <v>49</v>
      </c>
      <c r="AA463" s="44" t="s">
        <v>1172</v>
      </c>
    </row>
    <row r="464" spans="1:27">
      <c r="A464" s="121" t="s">
        <v>56</v>
      </c>
      <c r="B464" s="122" t="s">
        <v>226</v>
      </c>
      <c r="C464" s="139" t="s">
        <v>76</v>
      </c>
      <c r="D464" s="116">
        <v>80</v>
      </c>
      <c r="E464" s="123">
        <v>4.41</v>
      </c>
      <c r="F464" s="124">
        <f t="shared" si="10"/>
        <v>352.8</v>
      </c>
      <c r="P464" s="44" t="s">
        <v>50</v>
      </c>
      <c r="AA464" s="44" t="s">
        <v>1173</v>
      </c>
    </row>
    <row r="465" spans="1:27">
      <c r="A465" s="121" t="s">
        <v>57</v>
      </c>
      <c r="B465" s="122" t="s">
        <v>227</v>
      </c>
      <c r="C465" s="139" t="s">
        <v>228</v>
      </c>
      <c r="D465" s="116">
        <v>3</v>
      </c>
      <c r="E465" s="123">
        <v>126.69</v>
      </c>
      <c r="F465" s="124">
        <f t="shared" si="10"/>
        <v>380.07</v>
      </c>
      <c r="P465" s="44" t="s">
        <v>50</v>
      </c>
      <c r="AA465" s="44" t="s">
        <v>1174</v>
      </c>
    </row>
    <row r="466" spans="1:27">
      <c r="A466" s="121" t="s">
        <v>58</v>
      </c>
      <c r="B466" s="122" t="s">
        <v>229</v>
      </c>
      <c r="C466" s="139" t="s">
        <v>211</v>
      </c>
      <c r="D466" s="116">
        <v>150</v>
      </c>
      <c r="E466" s="123">
        <v>0.39</v>
      </c>
      <c r="F466" s="124">
        <f t="shared" si="10"/>
        <v>58.5</v>
      </c>
      <c r="P466" s="44" t="s">
        <v>50</v>
      </c>
      <c r="AA466" s="44" t="s">
        <v>1175</v>
      </c>
    </row>
    <row r="467" spans="1:27">
      <c r="A467" s="114" t="s">
        <v>59</v>
      </c>
      <c r="B467" s="115" t="s">
        <v>230</v>
      </c>
      <c r="C467" s="138" t="s">
        <v>76</v>
      </c>
      <c r="D467" s="116">
        <v>80</v>
      </c>
      <c r="E467" s="118">
        <v>18.5</v>
      </c>
      <c r="F467" s="117">
        <f t="shared" si="10"/>
        <v>1480</v>
      </c>
      <c r="P467" s="44" t="s">
        <v>49</v>
      </c>
      <c r="AA467" s="44" t="s">
        <v>1176</v>
      </c>
    </row>
    <row r="468" spans="1:27">
      <c r="A468" s="121" t="s">
        <v>60</v>
      </c>
      <c r="B468" s="122" t="s">
        <v>231</v>
      </c>
      <c r="C468" s="139" t="s">
        <v>76</v>
      </c>
      <c r="D468" s="116">
        <v>80</v>
      </c>
      <c r="E468" s="123">
        <v>20.6</v>
      </c>
      <c r="F468" s="124">
        <f t="shared" si="10"/>
        <v>1648</v>
      </c>
      <c r="P468" s="44" t="s">
        <v>50</v>
      </c>
      <c r="AA468" s="44" t="s">
        <v>1177</v>
      </c>
    </row>
    <row r="469" spans="1:27" ht="31.5">
      <c r="A469" s="114" t="s">
        <v>94</v>
      </c>
      <c r="B469" s="115" t="s">
        <v>108</v>
      </c>
      <c r="C469" s="138" t="s">
        <v>76</v>
      </c>
      <c r="D469" s="116">
        <v>40</v>
      </c>
      <c r="E469" s="118">
        <v>27.13</v>
      </c>
      <c r="F469" s="117">
        <f t="shared" si="10"/>
        <v>1085.2</v>
      </c>
      <c r="P469" s="44" t="s">
        <v>49</v>
      </c>
      <c r="AA469" s="44" t="s">
        <v>1178</v>
      </c>
    </row>
    <row r="470" spans="1:27">
      <c r="A470" s="121" t="s">
        <v>95</v>
      </c>
      <c r="B470" s="122" t="s">
        <v>109</v>
      </c>
      <c r="C470" s="139" t="s">
        <v>76</v>
      </c>
      <c r="D470" s="116">
        <v>40</v>
      </c>
      <c r="E470" s="123">
        <v>30.85</v>
      </c>
      <c r="F470" s="124">
        <f t="shared" si="10"/>
        <v>1234</v>
      </c>
      <c r="P470" s="44" t="s">
        <v>50</v>
      </c>
      <c r="AA470" s="44" t="s">
        <v>1179</v>
      </c>
    </row>
    <row r="471" spans="1:27">
      <c r="A471" s="114" t="s">
        <v>104</v>
      </c>
      <c r="B471" s="115" t="s">
        <v>232</v>
      </c>
      <c r="C471" s="138" t="s">
        <v>211</v>
      </c>
      <c r="D471" s="116">
        <v>3</v>
      </c>
      <c r="E471" s="118">
        <v>740.03</v>
      </c>
      <c r="F471" s="117">
        <f t="shared" si="10"/>
        <v>2220.09</v>
      </c>
      <c r="P471" s="44" t="s">
        <v>49</v>
      </c>
      <c r="AA471" s="44" t="s">
        <v>1180</v>
      </c>
    </row>
    <row r="472" spans="1:27">
      <c r="A472" s="121" t="s">
        <v>105</v>
      </c>
      <c r="B472" s="122" t="s">
        <v>233</v>
      </c>
      <c r="C472" s="139" t="s">
        <v>211</v>
      </c>
      <c r="D472" s="116">
        <v>3</v>
      </c>
      <c r="E472" s="123">
        <v>1487.29</v>
      </c>
      <c r="F472" s="124">
        <f t="shared" si="10"/>
        <v>4461.87</v>
      </c>
      <c r="P472" s="44" t="s">
        <v>50</v>
      </c>
      <c r="AA472" s="44" t="s">
        <v>1181</v>
      </c>
    </row>
    <row r="473" spans="1:27">
      <c r="A473" s="114" t="s">
        <v>114</v>
      </c>
      <c r="B473" s="115" t="s">
        <v>234</v>
      </c>
      <c r="C473" s="138" t="s">
        <v>80</v>
      </c>
      <c r="D473" s="116">
        <v>3</v>
      </c>
      <c r="E473" s="118">
        <v>246.68</v>
      </c>
      <c r="F473" s="117">
        <f t="shared" si="10"/>
        <v>740.04</v>
      </c>
      <c r="P473" s="44" t="s">
        <v>49</v>
      </c>
      <c r="AA473" s="44" t="s">
        <v>1182</v>
      </c>
    </row>
    <row r="474" spans="1:27">
      <c r="A474" s="121" t="s">
        <v>115</v>
      </c>
      <c r="B474" s="122" t="s">
        <v>235</v>
      </c>
      <c r="C474" s="139" t="s">
        <v>80</v>
      </c>
      <c r="D474" s="116">
        <v>3</v>
      </c>
      <c r="E474" s="123">
        <v>440.68</v>
      </c>
      <c r="F474" s="124">
        <f t="shared" si="10"/>
        <v>1322.04</v>
      </c>
      <c r="P474" s="44" t="s">
        <v>50</v>
      </c>
      <c r="AA474" s="44" t="s">
        <v>1183</v>
      </c>
    </row>
    <row r="475" spans="1:27">
      <c r="A475" s="114" t="s">
        <v>118</v>
      </c>
      <c r="B475" s="115" t="s">
        <v>236</v>
      </c>
      <c r="C475" s="138" t="s">
        <v>211</v>
      </c>
      <c r="D475" s="116">
        <v>3</v>
      </c>
      <c r="E475" s="118">
        <v>740.03</v>
      </c>
      <c r="F475" s="117">
        <f t="shared" si="10"/>
        <v>2220.09</v>
      </c>
      <c r="P475" s="44" t="s">
        <v>49</v>
      </c>
      <c r="AA475" s="44" t="s">
        <v>1184</v>
      </c>
    </row>
    <row r="476" spans="1:27">
      <c r="A476" s="121" t="s">
        <v>119</v>
      </c>
      <c r="B476" s="122" t="s">
        <v>237</v>
      </c>
      <c r="C476" s="139" t="s">
        <v>211</v>
      </c>
      <c r="D476" s="116">
        <v>3</v>
      </c>
      <c r="E476" s="123">
        <v>605.92999999999995</v>
      </c>
      <c r="F476" s="124">
        <f t="shared" si="10"/>
        <v>1817.79</v>
      </c>
      <c r="P476" s="44" t="s">
        <v>50</v>
      </c>
      <c r="AA476" s="44" t="s">
        <v>1185</v>
      </c>
    </row>
    <row r="477" spans="1:27">
      <c r="A477" s="114" t="s">
        <v>122</v>
      </c>
      <c r="B477" s="115" t="s">
        <v>238</v>
      </c>
      <c r="C477" s="138" t="s">
        <v>211</v>
      </c>
      <c r="D477" s="116">
        <v>3</v>
      </c>
      <c r="E477" s="118">
        <v>493.36</v>
      </c>
      <c r="F477" s="117">
        <f t="shared" si="10"/>
        <v>1480.08</v>
      </c>
      <c r="P477" s="44" t="s">
        <v>49</v>
      </c>
      <c r="AA477" s="44" t="s">
        <v>1186</v>
      </c>
    </row>
    <row r="478" spans="1:27">
      <c r="A478" s="121" t="s">
        <v>123</v>
      </c>
      <c r="B478" s="122" t="s">
        <v>240</v>
      </c>
      <c r="C478" s="139" t="s">
        <v>211</v>
      </c>
      <c r="D478" s="116">
        <v>3</v>
      </c>
      <c r="E478" s="123">
        <v>2423.73</v>
      </c>
      <c r="F478" s="124">
        <f t="shared" si="10"/>
        <v>7271.19</v>
      </c>
      <c r="P478" s="44" t="s">
        <v>50</v>
      </c>
      <c r="AA478" s="44" t="s">
        <v>1187</v>
      </c>
    </row>
    <row r="479" spans="1:27">
      <c r="A479" s="114" t="s">
        <v>132</v>
      </c>
      <c r="B479" s="115" t="s">
        <v>239</v>
      </c>
      <c r="C479" s="138" t="s">
        <v>211</v>
      </c>
      <c r="D479" s="116">
        <v>3</v>
      </c>
      <c r="E479" s="118">
        <v>740.03</v>
      </c>
      <c r="F479" s="117">
        <f t="shared" si="10"/>
        <v>2220.09</v>
      </c>
      <c r="P479" s="44" t="s">
        <v>49</v>
      </c>
      <c r="AA479" s="44" t="s">
        <v>1188</v>
      </c>
    </row>
    <row r="480" spans="1:27">
      <c r="A480" s="121" t="s">
        <v>133</v>
      </c>
      <c r="B480" s="122" t="s">
        <v>531</v>
      </c>
      <c r="C480" s="139" t="s">
        <v>211</v>
      </c>
      <c r="D480" s="116">
        <v>3</v>
      </c>
      <c r="E480" s="123">
        <v>2754.24</v>
      </c>
      <c r="F480" s="124">
        <f t="shared" si="10"/>
        <v>8262.7199999999993</v>
      </c>
      <c r="P480" s="44" t="s">
        <v>50</v>
      </c>
      <c r="AA480" s="44" t="s">
        <v>1189</v>
      </c>
    </row>
    <row r="481" spans="1:27">
      <c r="A481" s="114" t="s">
        <v>136</v>
      </c>
      <c r="B481" s="115" t="s">
        <v>249</v>
      </c>
      <c r="C481" s="138" t="s">
        <v>248</v>
      </c>
      <c r="D481" s="116">
        <v>3</v>
      </c>
      <c r="E481" s="118">
        <v>3083.47</v>
      </c>
      <c r="F481" s="117">
        <f t="shared" si="10"/>
        <v>9250.41</v>
      </c>
      <c r="P481" s="44" t="s">
        <v>49</v>
      </c>
      <c r="AA481" s="44" t="s">
        <v>1190</v>
      </c>
    </row>
    <row r="482" spans="1:27">
      <c r="A482" s="121" t="s">
        <v>137</v>
      </c>
      <c r="B482" s="122" t="s">
        <v>256</v>
      </c>
      <c r="C482" s="139" t="s">
        <v>211</v>
      </c>
      <c r="D482" s="116">
        <v>3</v>
      </c>
      <c r="E482" s="123">
        <v>6038.39</v>
      </c>
      <c r="F482" s="124">
        <f t="shared" si="10"/>
        <v>18115.169999999998</v>
      </c>
      <c r="P482" s="44" t="s">
        <v>50</v>
      </c>
      <c r="AA482" s="44" t="s">
        <v>1191</v>
      </c>
    </row>
    <row r="483" spans="1:27">
      <c r="A483" s="121" t="s">
        <v>138</v>
      </c>
      <c r="B483" s="122" t="s">
        <v>257</v>
      </c>
      <c r="C483" s="139" t="s">
        <v>211</v>
      </c>
      <c r="D483" s="116">
        <v>3</v>
      </c>
      <c r="E483" s="123">
        <v>3139.83</v>
      </c>
      <c r="F483" s="124">
        <f t="shared" si="10"/>
        <v>9419.49</v>
      </c>
      <c r="P483" s="44" t="s">
        <v>50</v>
      </c>
      <c r="AA483" s="44" t="s">
        <v>1192</v>
      </c>
    </row>
    <row r="484" spans="1:27">
      <c r="A484" s="114" t="s">
        <v>142</v>
      </c>
      <c r="B484" s="115" t="s">
        <v>241</v>
      </c>
      <c r="C484" s="138" t="s">
        <v>87</v>
      </c>
      <c r="D484" s="116">
        <v>1</v>
      </c>
      <c r="E484" s="118">
        <v>3700.17</v>
      </c>
      <c r="F484" s="117">
        <f t="shared" si="10"/>
        <v>3700.17</v>
      </c>
      <c r="P484" s="44" t="s">
        <v>49</v>
      </c>
      <c r="AA484" s="44" t="s">
        <v>1193</v>
      </c>
    </row>
    <row r="485" spans="1:27">
      <c r="A485" s="75" t="s">
        <v>45</v>
      </c>
      <c r="B485" s="137"/>
      <c r="C485" s="77"/>
      <c r="D485" s="77"/>
      <c r="E485" s="76"/>
      <c r="F485" s="131">
        <f>SUM(F460:F484)</f>
        <v>88633.38</v>
      </c>
      <c r="P485" s="44" t="s">
        <v>44</v>
      </c>
      <c r="AA485" s="44" t="s">
        <v>1194</v>
      </c>
    </row>
    <row r="486" spans="1:27">
      <c r="A486" s="47"/>
      <c r="B486" s="134"/>
      <c r="C486" s="64"/>
      <c r="D486" s="64"/>
      <c r="E486" s="47"/>
      <c r="F486" s="47"/>
      <c r="P486" s="44" t="s">
        <v>26</v>
      </c>
      <c r="AA486" s="44" t="s">
        <v>1195</v>
      </c>
    </row>
    <row r="487" spans="1:27">
      <c r="A487" s="66">
        <v>10</v>
      </c>
      <c r="B487" s="135" t="s">
        <v>532</v>
      </c>
      <c r="C487" s="68"/>
      <c r="D487" s="68"/>
      <c r="E487" s="69"/>
      <c r="F487" s="69"/>
      <c r="P487" s="44" t="s">
        <v>41</v>
      </c>
      <c r="AA487" s="44" t="s">
        <v>1196</v>
      </c>
    </row>
    <row r="488" spans="1:27">
      <c r="A488" s="114" t="s">
        <v>51</v>
      </c>
      <c r="B488" s="115" t="s">
        <v>246</v>
      </c>
      <c r="C488" s="138" t="s">
        <v>76</v>
      </c>
      <c r="D488" s="116">
        <v>30</v>
      </c>
      <c r="E488" s="118">
        <v>9.25</v>
      </c>
      <c r="F488" s="117">
        <f t="shared" ref="F488:F493" si="11">ROUND(E488*ROUND(D488,2),2)</f>
        <v>277.5</v>
      </c>
      <c r="P488" s="44" t="s">
        <v>49</v>
      </c>
      <c r="AA488" s="44" t="s">
        <v>1197</v>
      </c>
    </row>
    <row r="489" spans="1:27">
      <c r="A489" s="121" t="s">
        <v>52</v>
      </c>
      <c r="B489" s="122" t="s">
        <v>244</v>
      </c>
      <c r="C489" s="139" t="s">
        <v>76</v>
      </c>
      <c r="D489" s="116">
        <v>30</v>
      </c>
      <c r="E489" s="123">
        <v>5.51</v>
      </c>
      <c r="F489" s="124">
        <f t="shared" si="11"/>
        <v>165.3</v>
      </c>
      <c r="P489" s="44" t="s">
        <v>50</v>
      </c>
      <c r="AA489" s="44" t="s">
        <v>1198</v>
      </c>
    </row>
    <row r="490" spans="1:27">
      <c r="A490" s="121" t="s">
        <v>53</v>
      </c>
      <c r="B490" s="122" t="s">
        <v>227</v>
      </c>
      <c r="C490" s="139" t="s">
        <v>228</v>
      </c>
      <c r="D490" s="116">
        <v>1</v>
      </c>
      <c r="E490" s="123">
        <v>126.69</v>
      </c>
      <c r="F490" s="124">
        <f t="shared" si="11"/>
        <v>126.69</v>
      </c>
      <c r="P490" s="44" t="s">
        <v>50</v>
      </c>
      <c r="AA490" s="44" t="s">
        <v>1199</v>
      </c>
    </row>
    <row r="491" spans="1:27">
      <c r="A491" s="121" t="s">
        <v>54</v>
      </c>
      <c r="B491" s="122" t="s">
        <v>229</v>
      </c>
      <c r="C491" s="139" t="s">
        <v>211</v>
      </c>
      <c r="D491" s="116">
        <v>40</v>
      </c>
      <c r="E491" s="123">
        <v>0.39</v>
      </c>
      <c r="F491" s="124">
        <f t="shared" si="11"/>
        <v>15.6</v>
      </c>
      <c r="P491" s="44" t="s">
        <v>50</v>
      </c>
      <c r="AA491" s="44" t="s">
        <v>1200</v>
      </c>
    </row>
    <row r="492" spans="1:27">
      <c r="A492" s="114" t="s">
        <v>55</v>
      </c>
      <c r="B492" s="115" t="s">
        <v>247</v>
      </c>
      <c r="C492" s="138" t="s">
        <v>99</v>
      </c>
      <c r="D492" s="116">
        <v>80</v>
      </c>
      <c r="E492" s="118">
        <v>12.33</v>
      </c>
      <c r="F492" s="117">
        <f t="shared" si="11"/>
        <v>986.4</v>
      </c>
      <c r="P492" s="44" t="s">
        <v>49</v>
      </c>
      <c r="AA492" s="44" t="s">
        <v>1201</v>
      </c>
    </row>
    <row r="493" spans="1:27">
      <c r="A493" s="121" t="s">
        <v>56</v>
      </c>
      <c r="B493" s="122" t="s">
        <v>245</v>
      </c>
      <c r="C493" s="139" t="s">
        <v>99</v>
      </c>
      <c r="D493" s="116">
        <v>80</v>
      </c>
      <c r="E493" s="123">
        <v>48.47</v>
      </c>
      <c r="F493" s="124">
        <f t="shared" si="11"/>
        <v>3877.6</v>
      </c>
      <c r="P493" s="44" t="s">
        <v>50</v>
      </c>
      <c r="AA493" s="44" t="s">
        <v>1202</v>
      </c>
    </row>
    <row r="494" spans="1:27">
      <c r="A494" s="75" t="s">
        <v>45</v>
      </c>
      <c r="B494" s="137"/>
      <c r="C494" s="77"/>
      <c r="D494" s="77"/>
      <c r="E494" s="76"/>
      <c r="F494" s="131">
        <f>SUM(F488:F493)</f>
        <v>5449.09</v>
      </c>
      <c r="P494" s="44" t="s">
        <v>44</v>
      </c>
      <c r="AA494" s="44" t="s">
        <v>1203</v>
      </c>
    </row>
    <row r="495" spans="1:27">
      <c r="A495" s="47"/>
      <c r="B495" s="134"/>
      <c r="C495" s="64"/>
      <c r="D495" s="64"/>
      <c r="E495" s="47"/>
      <c r="F495" s="47"/>
      <c r="P495" s="44" t="s">
        <v>26</v>
      </c>
      <c r="AA495" s="44" t="s">
        <v>1204</v>
      </c>
    </row>
    <row r="496" spans="1:27">
      <c r="A496" s="66">
        <v>11</v>
      </c>
      <c r="B496" s="135" t="s">
        <v>250</v>
      </c>
      <c r="C496" s="68"/>
      <c r="D496" s="68"/>
      <c r="E496" s="69"/>
      <c r="F496" s="69"/>
      <c r="P496" s="44" t="s">
        <v>41</v>
      </c>
      <c r="AA496" s="44" t="s">
        <v>1205</v>
      </c>
    </row>
    <row r="497" spans="1:27">
      <c r="A497" s="114" t="s">
        <v>51</v>
      </c>
      <c r="B497" s="115" t="s">
        <v>440</v>
      </c>
      <c r="C497" s="138" t="s">
        <v>87</v>
      </c>
      <c r="D497" s="116">
        <v>1</v>
      </c>
      <c r="E497" s="118">
        <v>64136.27</v>
      </c>
      <c r="F497" s="117">
        <f>ROUND(E497*ROUND(D497,2),2)</f>
        <v>64136.27</v>
      </c>
      <c r="P497" s="44" t="s">
        <v>49</v>
      </c>
      <c r="AA497" s="44" t="s">
        <v>1206</v>
      </c>
    </row>
    <row r="498" spans="1:27">
      <c r="A498" s="114" t="s">
        <v>55</v>
      </c>
      <c r="B498" s="115" t="s">
        <v>252</v>
      </c>
      <c r="C498" s="138" t="s">
        <v>87</v>
      </c>
      <c r="D498" s="116">
        <v>1</v>
      </c>
      <c r="E498" s="118">
        <v>50568.98</v>
      </c>
      <c r="F498" s="117">
        <f>ROUND(E498*ROUND(D498,2),2)</f>
        <v>50568.98</v>
      </c>
      <c r="P498" s="44" t="s">
        <v>49</v>
      </c>
      <c r="AA498" s="44" t="s">
        <v>1207</v>
      </c>
    </row>
    <row r="499" spans="1:27">
      <c r="A499" s="140" t="s">
        <v>56</v>
      </c>
      <c r="B499" s="141" t="s">
        <v>253</v>
      </c>
      <c r="C499" s="142" t="s">
        <v>254</v>
      </c>
      <c r="D499" s="116">
        <v>6</v>
      </c>
      <c r="E499" s="144">
        <v>4957.63</v>
      </c>
      <c r="F499" s="143">
        <f>ROUND(E499*ROUND(D499,2),2)</f>
        <v>29745.78</v>
      </c>
      <c r="P499" s="44" t="s">
        <v>251</v>
      </c>
      <c r="AA499" s="44" t="s">
        <v>1208</v>
      </c>
    </row>
    <row r="500" spans="1:27" ht="31.5">
      <c r="A500" s="121" t="s">
        <v>57</v>
      </c>
      <c r="B500" s="122" t="s">
        <v>255</v>
      </c>
      <c r="C500" s="139" t="s">
        <v>87</v>
      </c>
      <c r="D500" s="116">
        <v>1</v>
      </c>
      <c r="E500" s="123">
        <v>41864.410000000003</v>
      </c>
      <c r="F500" s="124">
        <f>ROUND(E500*ROUND(D500,2),2)</f>
        <v>41864.410000000003</v>
      </c>
      <c r="P500" s="46" t="s">
        <v>50</v>
      </c>
      <c r="Q500" s="46"/>
      <c r="R500" s="46"/>
      <c r="AA500" s="44" t="s">
        <v>1209</v>
      </c>
    </row>
    <row r="501" spans="1:27">
      <c r="A501" s="75" t="s">
        <v>45</v>
      </c>
      <c r="B501" s="76"/>
      <c r="C501" s="77"/>
      <c r="D501" s="77"/>
      <c r="E501" s="76"/>
      <c r="F501" s="131">
        <f>SUM(F497:F500)</f>
        <v>186315.44</v>
      </c>
      <c r="P501" s="44" t="s">
        <v>44</v>
      </c>
      <c r="AA501" s="44" t="s">
        <v>1210</v>
      </c>
    </row>
    <row r="502" spans="1:27">
      <c r="A502" s="47"/>
      <c r="B502" s="47"/>
      <c r="C502" s="64"/>
      <c r="D502" s="64"/>
      <c r="E502" s="47"/>
      <c r="F502" s="47"/>
      <c r="P502" s="44" t="s">
        <v>26</v>
      </c>
      <c r="AA502" s="44" t="s">
        <v>1211</v>
      </c>
    </row>
    <row r="503" spans="1:27">
      <c r="A503" s="86" t="s">
        <v>28</v>
      </c>
      <c r="B503" s="87"/>
      <c r="C503" s="88"/>
      <c r="D503" s="88"/>
      <c r="E503" s="87"/>
      <c r="F503" s="89">
        <f>SUMIF(P14:P502,"irazd",F14:F502)</f>
        <v>5247202.75</v>
      </c>
      <c r="P503" s="44" t="s">
        <v>39</v>
      </c>
    </row>
    <row r="504" spans="1:27" hidden="1">
      <c r="A504" s="80" t="s">
        <v>30</v>
      </c>
      <c r="B504" s="81"/>
      <c r="C504" s="82"/>
      <c r="D504" s="82"/>
      <c r="E504" s="81"/>
      <c r="F504" s="83">
        <f>SUMIF(P14:P502,"pr",F14:F502)</f>
        <v>1883329.5000000012</v>
      </c>
      <c r="P504" s="44" t="s">
        <v>29</v>
      </c>
    </row>
    <row r="505" spans="1:27" hidden="1">
      <c r="A505" s="80" t="s">
        <v>574</v>
      </c>
      <c r="B505" s="81"/>
      <c r="C505" s="82"/>
      <c r="D505" s="82"/>
      <c r="E505" s="81"/>
      <c r="F505" s="83">
        <f>SUMIF(P14:P502,"mat",F14:F502)+SUMIF(P14:P502,"meh",F14:F502)</f>
        <v>3363873.2500000005</v>
      </c>
      <c r="P505" s="44" t="s">
        <v>31</v>
      </c>
    </row>
    <row r="506" spans="1:27">
      <c r="A506" s="92"/>
      <c r="B506" s="93"/>
      <c r="C506" s="95"/>
      <c r="D506" s="95"/>
      <c r="E506" s="93"/>
      <c r="F506" s="93"/>
      <c r="P506" s="44" t="s">
        <v>64</v>
      </c>
    </row>
    <row r="507" spans="1:27">
      <c r="A507" s="92" t="s">
        <v>66</v>
      </c>
      <c r="B507" s="92"/>
      <c r="C507" s="94">
        <v>0.02</v>
      </c>
      <c r="D507" s="92"/>
      <c r="E507" s="92"/>
      <c r="F507" s="96">
        <f>ROUND(ItogoPoRazdelam*$C507,2)</f>
        <v>104944.06</v>
      </c>
      <c r="P507" s="44" t="s">
        <v>65</v>
      </c>
    </row>
    <row r="508" spans="1:27">
      <c r="A508" s="92"/>
      <c r="B508" s="92"/>
      <c r="C508" s="94"/>
      <c r="D508" s="95"/>
      <c r="E508" s="92"/>
      <c r="F508" s="92"/>
      <c r="P508" s="44" t="s">
        <v>64</v>
      </c>
    </row>
    <row r="509" spans="1:27">
      <c r="A509" s="92" t="s">
        <v>68</v>
      </c>
      <c r="B509" s="92"/>
      <c r="C509" s="94"/>
      <c r="D509" s="92"/>
      <c r="E509" s="92"/>
      <c r="F509" s="96">
        <f>ItogoPoRazdelam+SUM(F506:F508)</f>
        <v>5352146.8099999996</v>
      </c>
      <c r="P509" s="44" t="s">
        <v>67</v>
      </c>
    </row>
    <row r="510" spans="1:27">
      <c r="A510" s="92" t="s">
        <v>70</v>
      </c>
      <c r="B510" s="92"/>
      <c r="C510" s="94">
        <v>0.18</v>
      </c>
      <c r="D510" s="92"/>
      <c r="E510" s="92"/>
      <c r="F510" s="96">
        <f>ROUND(SummaBezNDS*C510,2)</f>
        <v>963386.43</v>
      </c>
      <c r="P510" s="44" t="s">
        <v>69</v>
      </c>
    </row>
    <row r="511" spans="1:27">
      <c r="A511" s="86" t="s">
        <v>72</v>
      </c>
      <c r="B511" s="86"/>
      <c r="C511" s="145"/>
      <c r="D511" s="86"/>
      <c r="E511" s="86"/>
      <c r="F511" s="89">
        <f>SummaBezNDS+SummaNDS</f>
        <v>6315533.2399999993</v>
      </c>
      <c r="P511" s="44" t="s">
        <v>71</v>
      </c>
    </row>
    <row r="512" spans="1:27" customFormat="1" ht="80.099999999999994" customHeight="1">
      <c r="B512" s="146" t="s">
        <v>664</v>
      </c>
    </row>
    <row r="513" spans="2:2" customFormat="1" ht="80.099999999999994" customHeight="1">
      <c r="B513" s="146" t="s">
        <v>665</v>
      </c>
    </row>
  </sheetData>
  <mergeCells count="8">
    <mergeCell ref="A5:F5"/>
    <mergeCell ref="A6:F6"/>
    <mergeCell ref="C2:F2"/>
    <mergeCell ref="A2:B2"/>
    <mergeCell ref="C3:F3"/>
    <mergeCell ref="A3:B3"/>
    <mergeCell ref="C4:F4"/>
    <mergeCell ref="A4:B4"/>
  </mergeCells>
  <pageMargins left="0.7" right="0.7" top="0.75" bottom="0.75" header="0.3" footer="0.3"/>
  <pageSetup paperSize="9" scale="70" fitToHeight="0" orientation="portrait" horizontalDpi="4294967293" verticalDpi="4294967293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A529"/>
  <sheetViews>
    <sheetView showGridLines="0" zoomScale="110" zoomScaleNormal="110" workbookViewId="0">
      <selection activeCell="C6" sqref="C6:F6"/>
    </sheetView>
  </sheetViews>
  <sheetFormatPr defaultRowHeight="15.75"/>
  <cols>
    <col min="1" max="1" width="6.140625" style="149" customWidth="1"/>
    <col min="2" max="2" width="6.42578125" style="149" customWidth="1"/>
    <col min="3" max="3" width="66.140625" style="149" customWidth="1"/>
    <col min="4" max="4" width="12.140625" style="149" customWidth="1"/>
    <col min="5" max="5" width="14.42578125" style="149" customWidth="1"/>
    <col min="6" max="6" width="13" style="149" customWidth="1"/>
    <col min="7" max="7" width="13.85546875" style="149" customWidth="1"/>
    <col min="8" max="8" width="15.85546875" style="149" customWidth="1"/>
    <col min="9" max="9" width="9.140625" style="149"/>
    <col min="10" max="209" width="9.140625" style="44"/>
    <col min="210" max="16384" width="9.140625" style="149"/>
  </cols>
  <sheetData>
    <row r="1" spans="1:200">
      <c r="F1" s="3" t="s">
        <v>685</v>
      </c>
      <c r="R1" s="44" t="s">
        <v>63</v>
      </c>
      <c r="T1" s="44" t="s">
        <v>543</v>
      </c>
      <c r="U1" s="164"/>
      <c r="GR1" s="44" t="s">
        <v>705</v>
      </c>
    </row>
    <row r="2" spans="1:200">
      <c r="F2" s="3" t="s">
        <v>686</v>
      </c>
      <c r="R2" s="9">
        <v>0.18</v>
      </c>
      <c r="GR2" s="129" t="s">
        <v>1</v>
      </c>
    </row>
    <row r="3" spans="1:200">
      <c r="F3" s="3" t="s">
        <v>687</v>
      </c>
      <c r="R3" s="44" t="b">
        <v>1</v>
      </c>
      <c r="GR3" s="129" t="s">
        <v>666</v>
      </c>
    </row>
    <row r="4" spans="1:200" ht="16.5" thickBot="1">
      <c r="H4" s="152" t="s">
        <v>701</v>
      </c>
      <c r="T4" s="44" t="s">
        <v>658</v>
      </c>
      <c r="U4" s="44" t="s">
        <v>659</v>
      </c>
      <c r="V4" s="44" t="s">
        <v>659</v>
      </c>
      <c r="GR4" s="129" t="s">
        <v>722</v>
      </c>
    </row>
    <row r="5" spans="1:200">
      <c r="G5" s="132" t="s">
        <v>692</v>
      </c>
      <c r="H5" s="159" t="s">
        <v>702</v>
      </c>
      <c r="GR5" s="129" t="s">
        <v>1234</v>
      </c>
    </row>
    <row r="6" spans="1:200">
      <c r="A6" s="148" t="s">
        <v>667</v>
      </c>
      <c r="C6" s="229" t="s">
        <v>712</v>
      </c>
      <c r="D6" s="229"/>
      <c r="E6" s="229"/>
      <c r="F6" s="229"/>
      <c r="G6" s="132" t="s">
        <v>693</v>
      </c>
      <c r="H6" s="160" t="s">
        <v>709</v>
      </c>
    </row>
    <row r="7" spans="1:200">
      <c r="A7" s="148"/>
      <c r="C7" s="230" t="s">
        <v>675</v>
      </c>
      <c r="D7" s="231"/>
      <c r="E7" s="231"/>
      <c r="F7" s="231"/>
      <c r="G7" s="132"/>
      <c r="H7" s="234" t="s">
        <v>709</v>
      </c>
    </row>
    <row r="8" spans="1:200">
      <c r="A8" s="148" t="s">
        <v>668</v>
      </c>
      <c r="C8" s="229" t="s">
        <v>712</v>
      </c>
      <c r="D8" s="229"/>
      <c r="E8" s="229"/>
      <c r="F8" s="229"/>
      <c r="G8" s="132" t="s">
        <v>693</v>
      </c>
      <c r="H8" s="234"/>
    </row>
    <row r="9" spans="1:200">
      <c r="A9" s="148"/>
      <c r="C9" s="230" t="s">
        <v>675</v>
      </c>
      <c r="D9" s="231"/>
      <c r="E9" s="231"/>
      <c r="F9" s="231"/>
      <c r="G9" s="132"/>
      <c r="H9" s="234" t="s">
        <v>710</v>
      </c>
    </row>
    <row r="10" spans="1:200">
      <c r="A10" s="148" t="s">
        <v>669</v>
      </c>
      <c r="C10" s="229" t="s">
        <v>713</v>
      </c>
      <c r="D10" s="229"/>
      <c r="E10" s="229"/>
      <c r="F10" s="229"/>
      <c r="G10" s="132" t="s">
        <v>693</v>
      </c>
      <c r="H10" s="234"/>
    </row>
    <row r="11" spans="1:200">
      <c r="A11" s="148"/>
      <c r="C11" s="230" t="s">
        <v>675</v>
      </c>
      <c r="D11" s="231"/>
      <c r="E11" s="231"/>
      <c r="F11" s="231"/>
      <c r="G11" s="132"/>
      <c r="H11" s="234"/>
    </row>
    <row r="12" spans="1:200">
      <c r="A12" s="148" t="s">
        <v>670</v>
      </c>
      <c r="C12" s="229" t="s">
        <v>543</v>
      </c>
      <c r="D12" s="229"/>
      <c r="E12" s="229"/>
      <c r="F12" s="229"/>
      <c r="G12" s="132"/>
      <c r="H12" s="234"/>
    </row>
    <row r="13" spans="1:200">
      <c r="A13" s="148"/>
      <c r="C13" s="230" t="s">
        <v>676</v>
      </c>
      <c r="D13" s="231"/>
      <c r="E13" s="231"/>
      <c r="F13" s="231"/>
      <c r="G13" s="132"/>
      <c r="H13" s="234"/>
    </row>
    <row r="14" spans="1:200">
      <c r="A14" s="148" t="s">
        <v>671</v>
      </c>
      <c r="C14" s="229" t="s">
        <v>543</v>
      </c>
      <c r="D14" s="229"/>
      <c r="E14" s="229"/>
      <c r="F14" s="229"/>
      <c r="G14" s="132"/>
      <c r="H14" s="235"/>
    </row>
    <row r="15" spans="1:200">
      <c r="C15" s="232" t="s">
        <v>677</v>
      </c>
      <c r="D15" s="233"/>
      <c r="G15" s="132" t="s">
        <v>694</v>
      </c>
      <c r="H15" s="160" t="s">
        <v>711</v>
      </c>
    </row>
    <row r="16" spans="1:200">
      <c r="F16" s="132" t="s">
        <v>688</v>
      </c>
      <c r="G16" s="150" t="s">
        <v>695</v>
      </c>
      <c r="H16" s="160" t="s">
        <v>55</v>
      </c>
    </row>
    <row r="17" spans="1:27">
      <c r="G17" s="150" t="s">
        <v>696</v>
      </c>
      <c r="H17" s="156">
        <v>41981</v>
      </c>
    </row>
    <row r="18" spans="1:27" ht="16.5" thickBot="1">
      <c r="G18" s="132" t="s">
        <v>697</v>
      </c>
      <c r="H18" s="151"/>
    </row>
    <row r="19" spans="1:27" ht="10.5" customHeight="1"/>
    <row r="20" spans="1:27">
      <c r="D20" s="225" t="s">
        <v>681</v>
      </c>
      <c r="E20" s="225" t="s">
        <v>684</v>
      </c>
      <c r="G20" s="225" t="s">
        <v>698</v>
      </c>
      <c r="H20" s="225"/>
    </row>
    <row r="21" spans="1:27" ht="16.5" thickBot="1">
      <c r="D21" s="226"/>
      <c r="E21" s="226"/>
      <c r="G21" s="152" t="s">
        <v>699</v>
      </c>
      <c r="H21" s="152" t="s">
        <v>703</v>
      </c>
    </row>
    <row r="22" spans="1:27" ht="16.5" thickBot="1">
      <c r="C22" s="161" t="s">
        <v>678</v>
      </c>
      <c r="D22" s="153">
        <v>1</v>
      </c>
      <c r="E22" s="157">
        <v>42035</v>
      </c>
      <c r="G22" s="158">
        <v>41981</v>
      </c>
      <c r="H22" s="157">
        <v>42035</v>
      </c>
    </row>
    <row r="23" spans="1:27">
      <c r="C23" s="227" t="s">
        <v>679</v>
      </c>
      <c r="D23" s="228"/>
      <c r="E23" s="228"/>
      <c r="F23" s="228"/>
      <c r="G23" s="228"/>
    </row>
    <row r="24" spans="1:27">
      <c r="D24" s="132" t="s">
        <v>682</v>
      </c>
      <c r="E24" s="163">
        <v>6315533.2400000002</v>
      </c>
      <c r="F24" s="162" t="s">
        <v>689</v>
      </c>
    </row>
    <row r="25" spans="1:27">
      <c r="A25" s="225" t="s">
        <v>672</v>
      </c>
      <c r="B25" s="225"/>
      <c r="C25" s="225" t="s">
        <v>680</v>
      </c>
      <c r="D25" s="225" t="s">
        <v>683</v>
      </c>
      <c r="E25" s="225" t="s">
        <v>571</v>
      </c>
      <c r="F25" s="225" t="s">
        <v>690</v>
      </c>
      <c r="G25" s="225"/>
      <c r="H25" s="225"/>
    </row>
    <row r="26" spans="1:27" ht="51" customHeight="1">
      <c r="A26" s="154" t="s">
        <v>673</v>
      </c>
      <c r="B26" s="154" t="s">
        <v>674</v>
      </c>
      <c r="C26" s="225"/>
      <c r="D26" s="225"/>
      <c r="E26" s="225"/>
      <c r="F26" s="154" t="s">
        <v>691</v>
      </c>
      <c r="G26" s="154" t="s">
        <v>700</v>
      </c>
      <c r="H26" s="154" t="s">
        <v>704</v>
      </c>
    </row>
    <row r="27" spans="1:27">
      <c r="A27" s="155">
        <v>1</v>
      </c>
      <c r="B27" s="155">
        <v>2</v>
      </c>
      <c r="C27" s="155">
        <v>3</v>
      </c>
      <c r="D27" s="155">
        <v>4</v>
      </c>
      <c r="E27" s="155">
        <v>5</v>
      </c>
      <c r="F27" s="155">
        <v>6</v>
      </c>
      <c r="G27" s="155">
        <v>7</v>
      </c>
      <c r="H27" s="155">
        <v>8</v>
      </c>
    </row>
    <row r="28" spans="1:27">
      <c r="P28" s="44" t="s">
        <v>26</v>
      </c>
      <c r="AA28" s="44" t="s">
        <v>723</v>
      </c>
    </row>
    <row r="29" spans="1:27">
      <c r="A29" s="161">
        <v>1</v>
      </c>
      <c r="B29" s="162" t="s">
        <v>488</v>
      </c>
      <c r="P29" s="44" t="s">
        <v>41</v>
      </c>
      <c r="AA29" s="44" t="s">
        <v>724</v>
      </c>
    </row>
    <row r="30" spans="1:27">
      <c r="A30" s="167" t="s">
        <v>51</v>
      </c>
      <c r="B30" s="168">
        <v>1</v>
      </c>
      <c r="C30" s="166" t="s">
        <v>489</v>
      </c>
      <c r="D30" s="165"/>
      <c r="E30" s="165" t="s">
        <v>87</v>
      </c>
      <c r="F30" s="170">
        <v>1</v>
      </c>
      <c r="G30" s="170">
        <v>25477.86</v>
      </c>
      <c r="H30" s="169">
        <f>ROUND(G30*ROUND(F30,2),2)</f>
        <v>25477.86</v>
      </c>
      <c r="P30" s="44" t="s">
        <v>49</v>
      </c>
      <c r="AA30" s="44" t="s">
        <v>725</v>
      </c>
    </row>
    <row r="31" spans="1:27">
      <c r="A31" s="162" t="s">
        <v>45</v>
      </c>
      <c r="B31" s="162"/>
      <c r="C31" s="162"/>
      <c r="D31" s="162"/>
      <c r="E31" s="162"/>
      <c r="F31" s="162"/>
      <c r="G31" s="162"/>
      <c r="H31" s="163">
        <f>SUM(H30:H30)</f>
        <v>25477.86</v>
      </c>
      <c r="P31" s="44" t="s">
        <v>44</v>
      </c>
      <c r="AA31" s="44" t="s">
        <v>726</v>
      </c>
    </row>
    <row r="32" spans="1:27">
      <c r="P32" s="44" t="s">
        <v>26</v>
      </c>
      <c r="AA32" s="44" t="s">
        <v>727</v>
      </c>
    </row>
    <row r="33" spans="1:27">
      <c r="A33" s="161">
        <v>2</v>
      </c>
      <c r="B33" s="162" t="s">
        <v>199</v>
      </c>
      <c r="P33" s="44" t="s">
        <v>41</v>
      </c>
      <c r="AA33" s="44" t="s">
        <v>728</v>
      </c>
    </row>
    <row r="34" spans="1:27">
      <c r="A34" s="179" t="s">
        <v>51</v>
      </c>
      <c r="B34" s="180">
        <v>1</v>
      </c>
      <c r="C34" s="172" t="s">
        <v>258</v>
      </c>
      <c r="D34" s="171"/>
      <c r="E34" s="171" t="s">
        <v>99</v>
      </c>
      <c r="F34" s="191">
        <v>111.5</v>
      </c>
      <c r="G34" s="191">
        <v>24.67</v>
      </c>
      <c r="H34" s="187">
        <f>ROUND(G34*ROUND(F34,2),2)</f>
        <v>2750.71</v>
      </c>
      <c r="P34" s="44" t="s">
        <v>49</v>
      </c>
      <c r="AA34" s="44" t="s">
        <v>729</v>
      </c>
    </row>
    <row r="35" spans="1:27">
      <c r="A35" s="181" t="s">
        <v>55</v>
      </c>
      <c r="B35" s="182">
        <v>2</v>
      </c>
      <c r="C35" s="174" t="s">
        <v>259</v>
      </c>
      <c r="D35" s="173"/>
      <c r="E35" s="173" t="s">
        <v>260</v>
      </c>
      <c r="F35" s="192">
        <v>325.3</v>
      </c>
      <c r="G35" s="192">
        <v>49.34</v>
      </c>
      <c r="H35" s="188">
        <f>ROUND(G35*ROUND(F35,2),2)</f>
        <v>16050.3</v>
      </c>
      <c r="P35" s="44" t="s">
        <v>49</v>
      </c>
      <c r="AA35" s="44" t="s">
        <v>730</v>
      </c>
    </row>
    <row r="36" spans="1:27">
      <c r="A36" s="181" t="s">
        <v>59</v>
      </c>
      <c r="B36" s="182">
        <v>3</v>
      </c>
      <c r="C36" s="174" t="s">
        <v>261</v>
      </c>
      <c r="D36" s="173"/>
      <c r="E36" s="173" t="s">
        <v>260</v>
      </c>
      <c r="F36" s="192">
        <v>7.2</v>
      </c>
      <c r="G36" s="192">
        <v>185.01</v>
      </c>
      <c r="H36" s="188">
        <f>ROUND(G36*ROUND(F36,2),2)</f>
        <v>1332.07</v>
      </c>
      <c r="P36" s="44" t="s">
        <v>49</v>
      </c>
      <c r="AA36" s="44" t="s">
        <v>731</v>
      </c>
    </row>
    <row r="37" spans="1:27">
      <c r="A37" s="181" t="s">
        <v>94</v>
      </c>
      <c r="B37" s="182">
        <v>4</v>
      </c>
      <c r="C37" s="174" t="s">
        <v>647</v>
      </c>
      <c r="D37" s="173"/>
      <c r="E37" s="173" t="s">
        <v>260</v>
      </c>
      <c r="F37" s="192">
        <v>32</v>
      </c>
      <c r="G37" s="192">
        <v>296.01</v>
      </c>
      <c r="H37" s="188">
        <f>ROUND(G37*ROUND(F37,2),2)</f>
        <v>9472.32</v>
      </c>
      <c r="P37" s="44" t="s">
        <v>49</v>
      </c>
      <c r="AA37" s="44" t="s">
        <v>732</v>
      </c>
    </row>
    <row r="38" spans="1:27">
      <c r="A38" s="183" t="s">
        <v>95</v>
      </c>
      <c r="B38" s="184" t="s">
        <v>95</v>
      </c>
      <c r="C38" s="176" t="s">
        <v>648</v>
      </c>
      <c r="D38" s="175"/>
      <c r="E38" s="175" t="s">
        <v>649</v>
      </c>
      <c r="F38" s="192">
        <v>12</v>
      </c>
      <c r="G38" s="192">
        <v>295.25</v>
      </c>
      <c r="H38" s="189">
        <f>ROUND(G38*ROUND(F38,2),2)</f>
        <v>3543</v>
      </c>
      <c r="P38" s="44" t="s">
        <v>50</v>
      </c>
      <c r="AA38" s="44" t="s">
        <v>733</v>
      </c>
    </row>
    <row r="39" spans="1:27" ht="31.5">
      <c r="A39" s="181" t="s">
        <v>104</v>
      </c>
      <c r="B39" s="182">
        <v>5</v>
      </c>
      <c r="C39" s="174" t="s">
        <v>584</v>
      </c>
      <c r="D39" s="173"/>
      <c r="E39" s="173" t="s">
        <v>260</v>
      </c>
      <c r="F39" s="192">
        <v>9.6</v>
      </c>
      <c r="G39" s="192">
        <v>111.01</v>
      </c>
      <c r="H39" s="188">
        <f>ROUND(G39*ROUND(F39,2),2)</f>
        <v>1065.7</v>
      </c>
      <c r="P39" s="44" t="s">
        <v>49</v>
      </c>
      <c r="AA39" s="44" t="s">
        <v>734</v>
      </c>
    </row>
    <row r="40" spans="1:27">
      <c r="A40" s="183" t="s">
        <v>105</v>
      </c>
      <c r="B40" s="184" t="s">
        <v>105</v>
      </c>
      <c r="C40" s="176" t="s">
        <v>585</v>
      </c>
      <c r="D40" s="175"/>
      <c r="E40" s="175" t="s">
        <v>586</v>
      </c>
      <c r="F40" s="192">
        <v>4</v>
      </c>
      <c r="G40" s="192">
        <v>495.76</v>
      </c>
      <c r="H40" s="189">
        <f>ROUND(G40*ROUND(F40,2),2)</f>
        <v>1983.04</v>
      </c>
      <c r="P40" s="44" t="s">
        <v>50</v>
      </c>
      <c r="AA40" s="44" t="s">
        <v>735</v>
      </c>
    </row>
    <row r="41" spans="1:27">
      <c r="A41" s="183" t="s">
        <v>106</v>
      </c>
      <c r="B41" s="184" t="s">
        <v>106</v>
      </c>
      <c r="C41" s="176" t="s">
        <v>583</v>
      </c>
      <c r="D41" s="175"/>
      <c r="E41" s="175" t="s">
        <v>211</v>
      </c>
      <c r="F41" s="192">
        <v>2</v>
      </c>
      <c r="G41" s="192">
        <v>462.71</v>
      </c>
      <c r="H41" s="189">
        <f>ROUND(G41*ROUND(F41,2),2)</f>
        <v>925.42</v>
      </c>
      <c r="P41" s="44" t="s">
        <v>50</v>
      </c>
      <c r="AA41" s="44" t="s">
        <v>736</v>
      </c>
    </row>
    <row r="42" spans="1:27">
      <c r="A42" s="181" t="s">
        <v>114</v>
      </c>
      <c r="B42" s="182">
        <v>6</v>
      </c>
      <c r="C42" s="174" t="s">
        <v>262</v>
      </c>
      <c r="D42" s="173"/>
      <c r="E42" s="173" t="s">
        <v>260</v>
      </c>
      <c r="F42" s="192">
        <v>248</v>
      </c>
      <c r="G42" s="192">
        <v>117.17</v>
      </c>
      <c r="H42" s="188">
        <f>ROUND(G42*ROUND(F42,2),2)</f>
        <v>29058.16</v>
      </c>
      <c r="P42" s="44" t="s">
        <v>49</v>
      </c>
      <c r="AA42" s="44" t="s">
        <v>737</v>
      </c>
    </row>
    <row r="43" spans="1:27">
      <c r="A43" s="183" t="s">
        <v>115</v>
      </c>
      <c r="B43" s="184" t="s">
        <v>115</v>
      </c>
      <c r="C43" s="176" t="s">
        <v>546</v>
      </c>
      <c r="D43" s="175"/>
      <c r="E43" s="175" t="s">
        <v>260</v>
      </c>
      <c r="F43" s="192">
        <v>285</v>
      </c>
      <c r="G43" s="192">
        <v>550.85</v>
      </c>
      <c r="H43" s="189">
        <f>ROUND(G43*ROUND(F43,2),2)</f>
        <v>156992.25</v>
      </c>
      <c r="P43" s="44" t="s">
        <v>50</v>
      </c>
      <c r="AA43" s="44" t="s">
        <v>738</v>
      </c>
    </row>
    <row r="44" spans="1:27">
      <c r="A44" s="183" t="s">
        <v>213</v>
      </c>
      <c r="B44" s="184" t="s">
        <v>213</v>
      </c>
      <c r="C44" s="176" t="s">
        <v>287</v>
      </c>
      <c r="D44" s="175"/>
      <c r="E44" s="175" t="s">
        <v>260</v>
      </c>
      <c r="F44" s="192">
        <v>300</v>
      </c>
      <c r="G44" s="192">
        <v>107.97</v>
      </c>
      <c r="H44" s="189">
        <f>ROUND(G44*ROUND(F44,2),2)</f>
        <v>32391</v>
      </c>
      <c r="P44" s="44" t="s">
        <v>50</v>
      </c>
      <c r="AA44" s="44" t="s">
        <v>739</v>
      </c>
    </row>
    <row r="45" spans="1:27">
      <c r="A45" s="181" t="s">
        <v>118</v>
      </c>
      <c r="B45" s="182">
        <v>7</v>
      </c>
      <c r="C45" s="174" t="s">
        <v>263</v>
      </c>
      <c r="D45" s="173"/>
      <c r="E45" s="173" t="s">
        <v>260</v>
      </c>
      <c r="F45" s="192">
        <v>6.3</v>
      </c>
      <c r="G45" s="192">
        <v>117.17</v>
      </c>
      <c r="H45" s="188">
        <f>ROUND(G45*ROUND(F45,2),2)</f>
        <v>738.17</v>
      </c>
      <c r="P45" s="44" t="s">
        <v>49</v>
      </c>
      <c r="AA45" s="44" t="s">
        <v>740</v>
      </c>
    </row>
    <row r="46" spans="1:27">
      <c r="A46" s="183" t="s">
        <v>119</v>
      </c>
      <c r="B46" s="184" t="s">
        <v>119</v>
      </c>
      <c r="C46" s="176" t="s">
        <v>288</v>
      </c>
      <c r="D46" s="175"/>
      <c r="E46" s="175" t="s">
        <v>260</v>
      </c>
      <c r="F46" s="192">
        <v>10</v>
      </c>
      <c r="G46" s="192">
        <v>1013.56</v>
      </c>
      <c r="H46" s="189">
        <f>ROUND(G46*ROUND(F46,2),2)</f>
        <v>10135.6</v>
      </c>
      <c r="P46" s="44" t="s">
        <v>50</v>
      </c>
      <c r="AA46" s="44" t="s">
        <v>741</v>
      </c>
    </row>
    <row r="47" spans="1:27">
      <c r="A47" s="183" t="s">
        <v>215</v>
      </c>
      <c r="B47" s="184" t="s">
        <v>215</v>
      </c>
      <c r="C47" s="176" t="s">
        <v>289</v>
      </c>
      <c r="D47" s="175"/>
      <c r="E47" s="175" t="s">
        <v>290</v>
      </c>
      <c r="F47" s="192">
        <v>1</v>
      </c>
      <c r="G47" s="192">
        <v>2379.66</v>
      </c>
      <c r="H47" s="189">
        <f>ROUND(G47*ROUND(F47,2),2)</f>
        <v>2379.66</v>
      </c>
      <c r="P47" s="44" t="s">
        <v>50</v>
      </c>
      <c r="AA47" s="44" t="s">
        <v>742</v>
      </c>
    </row>
    <row r="48" spans="1:27">
      <c r="A48" s="181" t="s">
        <v>122</v>
      </c>
      <c r="B48" s="182">
        <v>8</v>
      </c>
      <c r="C48" s="174" t="s">
        <v>387</v>
      </c>
      <c r="D48" s="173"/>
      <c r="E48" s="173" t="s">
        <v>260</v>
      </c>
      <c r="F48" s="192">
        <v>13.6</v>
      </c>
      <c r="G48" s="192">
        <v>117.17</v>
      </c>
      <c r="H48" s="188">
        <f>ROUND(G48*ROUND(F48,2),2)</f>
        <v>1593.51</v>
      </c>
      <c r="P48" s="44" t="s">
        <v>49</v>
      </c>
      <c r="AA48" s="44" t="s">
        <v>743</v>
      </c>
    </row>
    <row r="49" spans="1:27">
      <c r="A49" s="183" t="s">
        <v>123</v>
      </c>
      <c r="B49" s="184" t="s">
        <v>123</v>
      </c>
      <c r="C49" s="176" t="s">
        <v>386</v>
      </c>
      <c r="D49" s="175"/>
      <c r="E49" s="175" t="s">
        <v>260</v>
      </c>
      <c r="F49" s="192">
        <v>16</v>
      </c>
      <c r="G49" s="192">
        <v>936.44</v>
      </c>
      <c r="H49" s="189">
        <f>ROUND(G49*ROUND(F49,2),2)</f>
        <v>14983.04</v>
      </c>
      <c r="P49" s="44" t="s">
        <v>50</v>
      </c>
      <c r="AA49" s="44" t="s">
        <v>744</v>
      </c>
    </row>
    <row r="50" spans="1:27">
      <c r="A50" s="183" t="s">
        <v>124</v>
      </c>
      <c r="B50" s="184" t="s">
        <v>124</v>
      </c>
      <c r="C50" s="176" t="s">
        <v>388</v>
      </c>
      <c r="D50" s="175"/>
      <c r="E50" s="175" t="s">
        <v>389</v>
      </c>
      <c r="F50" s="192">
        <v>1</v>
      </c>
      <c r="G50" s="192">
        <v>2991.1</v>
      </c>
      <c r="H50" s="189">
        <f>ROUND(G50*ROUND(F50,2),2)</f>
        <v>2991.1</v>
      </c>
      <c r="P50" s="44" t="s">
        <v>50</v>
      </c>
      <c r="AA50" s="44" t="s">
        <v>745</v>
      </c>
    </row>
    <row r="51" spans="1:27">
      <c r="A51" s="181" t="s">
        <v>132</v>
      </c>
      <c r="B51" s="182">
        <v>9</v>
      </c>
      <c r="C51" s="174" t="s">
        <v>264</v>
      </c>
      <c r="D51" s="173"/>
      <c r="E51" s="173" t="s">
        <v>260</v>
      </c>
      <c r="F51" s="192">
        <v>68.8</v>
      </c>
      <c r="G51" s="192">
        <v>555.03</v>
      </c>
      <c r="H51" s="188">
        <f>ROUND(G51*ROUND(F51,2),2)</f>
        <v>38186.06</v>
      </c>
      <c r="P51" s="44" t="s">
        <v>49</v>
      </c>
      <c r="AA51" s="44" t="s">
        <v>746</v>
      </c>
    </row>
    <row r="52" spans="1:27">
      <c r="A52" s="183" t="s">
        <v>133</v>
      </c>
      <c r="B52" s="184" t="s">
        <v>133</v>
      </c>
      <c r="C52" s="176" t="s">
        <v>385</v>
      </c>
      <c r="D52" s="175"/>
      <c r="E52" s="175" t="s">
        <v>260</v>
      </c>
      <c r="F52" s="192">
        <v>9</v>
      </c>
      <c r="G52" s="192">
        <v>670.93</v>
      </c>
      <c r="H52" s="189">
        <f>ROUND(G52*ROUND(F52,2),2)</f>
        <v>6038.37</v>
      </c>
      <c r="P52" s="44" t="s">
        <v>50</v>
      </c>
      <c r="AA52" s="44" t="s">
        <v>747</v>
      </c>
    </row>
    <row r="53" spans="1:27">
      <c r="A53" s="183" t="s">
        <v>278</v>
      </c>
      <c r="B53" s="184" t="s">
        <v>278</v>
      </c>
      <c r="C53" s="176" t="s">
        <v>562</v>
      </c>
      <c r="D53" s="175"/>
      <c r="E53" s="175" t="s">
        <v>260</v>
      </c>
      <c r="F53" s="192">
        <v>64</v>
      </c>
      <c r="G53" s="192">
        <v>1229.49</v>
      </c>
      <c r="H53" s="189">
        <f>ROUND(G53*ROUND(F53,2),2)</f>
        <v>78687.360000000001</v>
      </c>
      <c r="P53" s="44" t="s">
        <v>50</v>
      </c>
      <c r="AA53" s="44" t="s">
        <v>748</v>
      </c>
    </row>
    <row r="54" spans="1:27">
      <c r="A54" s="183" t="s">
        <v>294</v>
      </c>
      <c r="B54" s="184" t="s">
        <v>294</v>
      </c>
      <c r="C54" s="176" t="s">
        <v>563</v>
      </c>
      <c r="D54" s="175"/>
      <c r="E54" s="175" t="s">
        <v>260</v>
      </c>
      <c r="F54" s="192">
        <v>6.5</v>
      </c>
      <c r="G54" s="192">
        <v>1139.1500000000001</v>
      </c>
      <c r="H54" s="189">
        <f>ROUND(G54*ROUND(F54,2),2)</f>
        <v>7404.48</v>
      </c>
      <c r="P54" s="44" t="s">
        <v>50</v>
      </c>
      <c r="AA54" s="44" t="s">
        <v>749</v>
      </c>
    </row>
    <row r="55" spans="1:27">
      <c r="A55" s="183" t="s">
        <v>295</v>
      </c>
      <c r="B55" s="184" t="s">
        <v>295</v>
      </c>
      <c r="C55" s="176" t="s">
        <v>564</v>
      </c>
      <c r="D55" s="175"/>
      <c r="E55" s="175" t="s">
        <v>211</v>
      </c>
      <c r="F55" s="192">
        <v>16</v>
      </c>
      <c r="G55" s="192">
        <v>694.07</v>
      </c>
      <c r="H55" s="189">
        <f>ROUND(G55*ROUND(F55,2),2)</f>
        <v>11105.12</v>
      </c>
      <c r="P55" s="44" t="s">
        <v>50</v>
      </c>
      <c r="AA55" s="44" t="s">
        <v>750</v>
      </c>
    </row>
    <row r="56" spans="1:27">
      <c r="A56" s="183" t="s">
        <v>296</v>
      </c>
      <c r="B56" s="184" t="s">
        <v>296</v>
      </c>
      <c r="C56" s="176" t="s">
        <v>280</v>
      </c>
      <c r="D56" s="175"/>
      <c r="E56" s="175" t="s">
        <v>281</v>
      </c>
      <c r="F56" s="192">
        <v>20</v>
      </c>
      <c r="G56" s="192">
        <v>363.56</v>
      </c>
      <c r="H56" s="189">
        <f>ROUND(G56*ROUND(F56,2),2)</f>
        <v>7271.2</v>
      </c>
      <c r="P56" s="44" t="s">
        <v>50</v>
      </c>
      <c r="AA56" s="44" t="s">
        <v>751</v>
      </c>
    </row>
    <row r="57" spans="1:27">
      <c r="A57" s="183" t="s">
        <v>297</v>
      </c>
      <c r="B57" s="184" t="s">
        <v>297</v>
      </c>
      <c r="C57" s="176" t="s">
        <v>282</v>
      </c>
      <c r="D57" s="175"/>
      <c r="E57" s="175" t="s">
        <v>283</v>
      </c>
      <c r="F57" s="192">
        <v>14</v>
      </c>
      <c r="G57" s="192">
        <v>44.07</v>
      </c>
      <c r="H57" s="189">
        <f>ROUND(G57*ROUND(F57,2),2)</f>
        <v>616.98</v>
      </c>
      <c r="P57" s="44" t="s">
        <v>50</v>
      </c>
      <c r="AA57" s="44" t="s">
        <v>752</v>
      </c>
    </row>
    <row r="58" spans="1:27">
      <c r="A58" s="183" t="s">
        <v>298</v>
      </c>
      <c r="B58" s="184" t="s">
        <v>298</v>
      </c>
      <c r="C58" s="176" t="s">
        <v>284</v>
      </c>
      <c r="D58" s="175"/>
      <c r="E58" s="175" t="s">
        <v>285</v>
      </c>
      <c r="F58" s="192">
        <v>7</v>
      </c>
      <c r="G58" s="192">
        <v>178.47</v>
      </c>
      <c r="H58" s="189">
        <f>ROUND(G58*ROUND(F58,2),2)</f>
        <v>1249.29</v>
      </c>
      <c r="P58" s="44" t="s">
        <v>50</v>
      </c>
      <c r="AA58" s="44" t="s">
        <v>753</v>
      </c>
    </row>
    <row r="59" spans="1:27">
      <c r="A59" s="181" t="s">
        <v>136</v>
      </c>
      <c r="B59" s="182">
        <v>10</v>
      </c>
      <c r="C59" s="174" t="s">
        <v>266</v>
      </c>
      <c r="D59" s="173"/>
      <c r="E59" s="173" t="s">
        <v>99</v>
      </c>
      <c r="F59" s="192">
        <v>298.8</v>
      </c>
      <c r="G59" s="192">
        <v>61.67</v>
      </c>
      <c r="H59" s="188">
        <f>ROUND(G59*ROUND(F59,2),2)</f>
        <v>18427</v>
      </c>
      <c r="P59" s="44" t="s">
        <v>49</v>
      </c>
      <c r="AA59" s="44" t="s">
        <v>754</v>
      </c>
    </row>
    <row r="60" spans="1:27">
      <c r="A60" s="183" t="s">
        <v>137</v>
      </c>
      <c r="B60" s="184" t="s">
        <v>137</v>
      </c>
      <c r="C60" s="176" t="s">
        <v>291</v>
      </c>
      <c r="D60" s="175"/>
      <c r="E60" s="175" t="s">
        <v>292</v>
      </c>
      <c r="F60" s="192">
        <v>125</v>
      </c>
      <c r="G60" s="192">
        <v>84.83</v>
      </c>
      <c r="H60" s="189">
        <f>ROUND(G60*ROUND(F60,2),2)</f>
        <v>10603.75</v>
      </c>
      <c r="P60" s="44" t="s">
        <v>50</v>
      </c>
      <c r="AA60" s="44" t="s">
        <v>755</v>
      </c>
    </row>
    <row r="61" spans="1:27">
      <c r="A61" s="183" t="s">
        <v>138</v>
      </c>
      <c r="B61" s="184" t="s">
        <v>138</v>
      </c>
      <c r="C61" s="176" t="s">
        <v>293</v>
      </c>
      <c r="D61" s="175"/>
      <c r="E61" s="175" t="s">
        <v>87</v>
      </c>
      <c r="F61" s="192">
        <v>1</v>
      </c>
      <c r="G61" s="192">
        <v>2996.61</v>
      </c>
      <c r="H61" s="189">
        <f>ROUND(G61*ROUND(F61,2),2)</f>
        <v>2996.61</v>
      </c>
      <c r="P61" s="44" t="s">
        <v>50</v>
      </c>
      <c r="AA61" s="44" t="s">
        <v>756</v>
      </c>
    </row>
    <row r="62" spans="1:27">
      <c r="A62" s="183" t="s">
        <v>139</v>
      </c>
      <c r="B62" s="184" t="s">
        <v>139</v>
      </c>
      <c r="C62" s="176" t="s">
        <v>229</v>
      </c>
      <c r="D62" s="175"/>
      <c r="E62" s="175" t="s">
        <v>80</v>
      </c>
      <c r="F62" s="192">
        <v>760</v>
      </c>
      <c r="G62" s="192">
        <v>0.39</v>
      </c>
      <c r="H62" s="189">
        <f>ROUND(G62*ROUND(F62,2),2)</f>
        <v>296.39999999999998</v>
      </c>
      <c r="P62" s="44" t="s">
        <v>50</v>
      </c>
      <c r="AA62" s="147" t="s">
        <v>757</v>
      </c>
    </row>
    <row r="63" spans="1:27">
      <c r="A63" s="181" t="s">
        <v>142</v>
      </c>
      <c r="B63" s="182">
        <v>11</v>
      </c>
      <c r="C63" s="174" t="s">
        <v>267</v>
      </c>
      <c r="D63" s="173"/>
      <c r="E63" s="173" t="s">
        <v>99</v>
      </c>
      <c r="F63" s="192">
        <v>18</v>
      </c>
      <c r="G63" s="192">
        <v>74</v>
      </c>
      <c r="H63" s="188">
        <f>ROUND(G63*ROUND(F63,2),2)</f>
        <v>1332</v>
      </c>
      <c r="P63" s="44" t="s">
        <v>49</v>
      </c>
      <c r="AA63" s="147" t="s">
        <v>758</v>
      </c>
    </row>
    <row r="64" spans="1:27">
      <c r="A64" s="183" t="s">
        <v>143</v>
      </c>
      <c r="B64" s="184" t="s">
        <v>143</v>
      </c>
      <c r="C64" s="176" t="s">
        <v>286</v>
      </c>
      <c r="D64" s="175"/>
      <c r="E64" s="175" t="s">
        <v>76</v>
      </c>
      <c r="F64" s="192">
        <v>18</v>
      </c>
      <c r="G64" s="192">
        <v>231.36</v>
      </c>
      <c r="H64" s="189">
        <f>ROUND(G64*ROUND(F64,2),2)</f>
        <v>4164.4799999999996</v>
      </c>
      <c r="P64" s="44" t="s">
        <v>50</v>
      </c>
      <c r="AA64" s="44" t="s">
        <v>759</v>
      </c>
    </row>
    <row r="65" spans="1:27">
      <c r="A65" s="185" t="s">
        <v>144</v>
      </c>
      <c r="B65" s="186" t="s">
        <v>144</v>
      </c>
      <c r="C65" s="178" t="s">
        <v>229</v>
      </c>
      <c r="D65" s="177"/>
      <c r="E65" s="177" t="s">
        <v>211</v>
      </c>
      <c r="F65" s="193">
        <v>30</v>
      </c>
      <c r="G65" s="193">
        <v>0.39</v>
      </c>
      <c r="H65" s="190">
        <f>ROUND(G65*ROUND(F65,2),2)</f>
        <v>11.7</v>
      </c>
      <c r="P65" s="44" t="s">
        <v>50</v>
      </c>
      <c r="AA65" s="44" t="s">
        <v>760</v>
      </c>
    </row>
    <row r="66" spans="1:27">
      <c r="A66" s="162" t="s">
        <v>45</v>
      </c>
      <c r="B66" s="162"/>
      <c r="C66" s="162"/>
      <c r="D66" s="162"/>
      <c r="E66" s="162"/>
      <c r="F66" s="162"/>
      <c r="G66" s="162"/>
      <c r="H66" s="163">
        <f>SUM(H34:H65)</f>
        <v>476775.84999999986</v>
      </c>
      <c r="P66" s="44" t="s">
        <v>44</v>
      </c>
      <c r="AA66" s="44" t="s">
        <v>761</v>
      </c>
    </row>
    <row r="67" spans="1:27">
      <c r="P67" s="44" t="s">
        <v>26</v>
      </c>
      <c r="AA67" s="147" t="s">
        <v>762</v>
      </c>
    </row>
    <row r="68" spans="1:27">
      <c r="A68" s="161">
        <v>3</v>
      </c>
      <c r="B68" s="162" t="s">
        <v>268</v>
      </c>
      <c r="P68" s="44" t="s">
        <v>41</v>
      </c>
      <c r="AA68" s="44" t="s">
        <v>763</v>
      </c>
    </row>
    <row r="69" spans="1:27">
      <c r="A69" s="179" t="s">
        <v>51</v>
      </c>
      <c r="B69" s="180">
        <v>1</v>
      </c>
      <c r="C69" s="172" t="s">
        <v>269</v>
      </c>
      <c r="D69" s="171"/>
      <c r="E69" s="171" t="s">
        <v>260</v>
      </c>
      <c r="F69" s="191">
        <v>37.5</v>
      </c>
      <c r="G69" s="191">
        <v>185.01</v>
      </c>
      <c r="H69" s="187">
        <f>ROUND(G69*ROUND(F69,2),2)</f>
        <v>6937.88</v>
      </c>
      <c r="P69" s="44" t="s">
        <v>49</v>
      </c>
      <c r="AA69" s="44" t="s">
        <v>764</v>
      </c>
    </row>
    <row r="70" spans="1:27">
      <c r="A70" s="181" t="s">
        <v>55</v>
      </c>
      <c r="B70" s="182">
        <v>2</v>
      </c>
      <c r="C70" s="174" t="s">
        <v>270</v>
      </c>
      <c r="D70" s="173"/>
      <c r="E70" s="173" t="s">
        <v>260</v>
      </c>
      <c r="F70" s="192">
        <v>17.7</v>
      </c>
      <c r="G70" s="192">
        <v>246.68</v>
      </c>
      <c r="H70" s="188">
        <f>ROUND(G70*ROUND(F70,2),2)</f>
        <v>4366.24</v>
      </c>
      <c r="P70" s="44" t="s">
        <v>49</v>
      </c>
      <c r="AA70" s="44" t="s">
        <v>765</v>
      </c>
    </row>
    <row r="71" spans="1:27">
      <c r="A71" s="181" t="s">
        <v>59</v>
      </c>
      <c r="B71" s="182">
        <v>3</v>
      </c>
      <c r="C71" s="174" t="s">
        <v>271</v>
      </c>
      <c r="D71" s="173"/>
      <c r="E71" s="173" t="s">
        <v>211</v>
      </c>
      <c r="F71" s="192">
        <v>7</v>
      </c>
      <c r="G71" s="192">
        <v>616.69000000000005</v>
      </c>
      <c r="H71" s="188">
        <f>ROUND(G71*ROUND(F71,2),2)</f>
        <v>4316.83</v>
      </c>
      <c r="P71" s="44" t="s">
        <v>49</v>
      </c>
      <c r="AA71" s="44" t="s">
        <v>766</v>
      </c>
    </row>
    <row r="72" spans="1:27">
      <c r="A72" s="181" t="s">
        <v>94</v>
      </c>
      <c r="B72" s="182">
        <v>4</v>
      </c>
      <c r="C72" s="174" t="s">
        <v>272</v>
      </c>
      <c r="D72" s="173"/>
      <c r="E72" s="173" t="s">
        <v>260</v>
      </c>
      <c r="F72" s="192">
        <v>22.2</v>
      </c>
      <c r="G72" s="192">
        <v>185.01</v>
      </c>
      <c r="H72" s="188">
        <f>ROUND(G72*ROUND(F72,2),2)</f>
        <v>4107.22</v>
      </c>
      <c r="P72" s="44" t="s">
        <v>49</v>
      </c>
      <c r="AA72" s="44" t="s">
        <v>767</v>
      </c>
    </row>
    <row r="73" spans="1:27">
      <c r="A73" s="181" t="s">
        <v>104</v>
      </c>
      <c r="B73" s="182">
        <v>5</v>
      </c>
      <c r="C73" s="174" t="s">
        <v>273</v>
      </c>
      <c r="D73" s="173"/>
      <c r="E73" s="173" t="s">
        <v>99</v>
      </c>
      <c r="F73" s="192">
        <v>10</v>
      </c>
      <c r="G73" s="192">
        <v>863.37</v>
      </c>
      <c r="H73" s="188">
        <f>ROUND(G73*ROUND(F73,2),2)</f>
        <v>8633.7000000000007</v>
      </c>
      <c r="P73" s="44" t="s">
        <v>49</v>
      </c>
      <c r="AA73" s="44" t="s">
        <v>768</v>
      </c>
    </row>
    <row r="74" spans="1:27">
      <c r="A74" s="183" t="s">
        <v>105</v>
      </c>
      <c r="B74" s="184" t="s">
        <v>105</v>
      </c>
      <c r="C74" s="176" t="s">
        <v>416</v>
      </c>
      <c r="D74" s="175"/>
      <c r="E74" s="175" t="s">
        <v>99</v>
      </c>
      <c r="F74" s="192">
        <v>14</v>
      </c>
      <c r="G74" s="192">
        <v>583.9</v>
      </c>
      <c r="H74" s="189">
        <f>ROUND(G74*ROUND(F74,2),2)</f>
        <v>8174.6</v>
      </c>
      <c r="P74" s="44" t="s">
        <v>50</v>
      </c>
      <c r="AA74" s="44" t="s">
        <v>769</v>
      </c>
    </row>
    <row r="75" spans="1:27">
      <c r="A75" s="183" t="s">
        <v>106</v>
      </c>
      <c r="B75" s="184" t="s">
        <v>106</v>
      </c>
      <c r="C75" s="176" t="s">
        <v>417</v>
      </c>
      <c r="D75" s="175"/>
      <c r="E75" s="175" t="s">
        <v>99</v>
      </c>
      <c r="F75" s="192">
        <v>18</v>
      </c>
      <c r="G75" s="192">
        <v>154.24</v>
      </c>
      <c r="H75" s="189">
        <f>ROUND(G75*ROUND(F75,2),2)</f>
        <v>2776.32</v>
      </c>
      <c r="P75" s="44" t="s">
        <v>50</v>
      </c>
      <c r="AA75" s="44" t="s">
        <v>770</v>
      </c>
    </row>
    <row r="76" spans="1:27">
      <c r="A76" s="181" t="s">
        <v>114</v>
      </c>
      <c r="B76" s="182">
        <v>6</v>
      </c>
      <c r="C76" s="174" t="s">
        <v>275</v>
      </c>
      <c r="D76" s="173"/>
      <c r="E76" s="173" t="s">
        <v>260</v>
      </c>
      <c r="F76" s="192">
        <v>2.8</v>
      </c>
      <c r="G76" s="192">
        <v>246.68</v>
      </c>
      <c r="H76" s="188">
        <f>ROUND(G76*ROUND(F76,2),2)</f>
        <v>690.7</v>
      </c>
      <c r="P76" s="44" t="s">
        <v>49</v>
      </c>
      <c r="AA76" s="44" t="s">
        <v>771</v>
      </c>
    </row>
    <row r="77" spans="1:27">
      <c r="A77" s="181" t="s">
        <v>118</v>
      </c>
      <c r="B77" s="182">
        <v>7</v>
      </c>
      <c r="C77" s="174" t="s">
        <v>276</v>
      </c>
      <c r="D77" s="173"/>
      <c r="E77" s="173" t="s">
        <v>260</v>
      </c>
      <c r="F77" s="192">
        <v>3.8</v>
      </c>
      <c r="G77" s="192">
        <v>493.36</v>
      </c>
      <c r="H77" s="188">
        <f>ROUND(G77*ROUND(F77,2),2)</f>
        <v>1874.77</v>
      </c>
      <c r="P77" s="44" t="s">
        <v>49</v>
      </c>
      <c r="AA77" s="44" t="s">
        <v>772</v>
      </c>
    </row>
    <row r="78" spans="1:27">
      <c r="A78" s="181" t="s">
        <v>122</v>
      </c>
      <c r="B78" s="182">
        <v>8</v>
      </c>
      <c r="C78" s="174" t="s">
        <v>274</v>
      </c>
      <c r="D78" s="173"/>
      <c r="E78" s="173" t="s">
        <v>99</v>
      </c>
      <c r="F78" s="192">
        <v>2</v>
      </c>
      <c r="G78" s="192">
        <v>370.02</v>
      </c>
      <c r="H78" s="188">
        <f>ROUND(G78*ROUND(F78,2),2)</f>
        <v>740.04</v>
      </c>
      <c r="P78" s="44" t="s">
        <v>49</v>
      </c>
      <c r="AA78" s="44" t="s">
        <v>773</v>
      </c>
    </row>
    <row r="79" spans="1:27">
      <c r="A79" s="183" t="s">
        <v>123</v>
      </c>
      <c r="B79" s="184" t="s">
        <v>123</v>
      </c>
      <c r="C79" s="176" t="s">
        <v>415</v>
      </c>
      <c r="D79" s="175"/>
      <c r="E79" s="175" t="s">
        <v>76</v>
      </c>
      <c r="F79" s="192">
        <v>2</v>
      </c>
      <c r="G79" s="192">
        <v>572.88</v>
      </c>
      <c r="H79" s="189">
        <f>ROUND(G79*ROUND(F79,2),2)</f>
        <v>1145.76</v>
      </c>
      <c r="P79" s="44" t="s">
        <v>50</v>
      </c>
      <c r="AA79" s="44" t="s">
        <v>774</v>
      </c>
    </row>
    <row r="80" spans="1:27">
      <c r="A80" s="181" t="s">
        <v>132</v>
      </c>
      <c r="B80" s="182">
        <v>9</v>
      </c>
      <c r="C80" s="174" t="s">
        <v>277</v>
      </c>
      <c r="D80" s="173"/>
      <c r="E80" s="173" t="s">
        <v>260</v>
      </c>
      <c r="F80" s="192">
        <v>213</v>
      </c>
      <c r="G80" s="192">
        <v>339.18</v>
      </c>
      <c r="H80" s="188">
        <f>ROUND(G80*ROUND(F80,2),2)</f>
        <v>72245.34</v>
      </c>
      <c r="P80" s="44" t="s">
        <v>49</v>
      </c>
      <c r="AA80" s="44" t="s">
        <v>775</v>
      </c>
    </row>
    <row r="81" spans="1:27">
      <c r="A81" s="183" t="s">
        <v>133</v>
      </c>
      <c r="B81" s="184" t="s">
        <v>133</v>
      </c>
      <c r="C81" s="176" t="s">
        <v>303</v>
      </c>
      <c r="D81" s="175"/>
      <c r="E81" s="175" t="s">
        <v>260</v>
      </c>
      <c r="F81" s="192">
        <v>773</v>
      </c>
      <c r="G81" s="192">
        <v>89.24</v>
      </c>
      <c r="H81" s="189">
        <f>ROUND(G81*ROUND(F81,2),2)</f>
        <v>68982.52</v>
      </c>
      <c r="P81" s="44" t="s">
        <v>50</v>
      </c>
      <c r="AA81" s="147" t="s">
        <v>776</v>
      </c>
    </row>
    <row r="82" spans="1:27">
      <c r="A82" s="183" t="s">
        <v>278</v>
      </c>
      <c r="B82" s="184" t="s">
        <v>278</v>
      </c>
      <c r="C82" s="176" t="s">
        <v>588</v>
      </c>
      <c r="D82" s="175"/>
      <c r="E82" s="175" t="s">
        <v>260</v>
      </c>
      <c r="F82" s="192">
        <v>93</v>
      </c>
      <c r="G82" s="192">
        <v>132.19999999999999</v>
      </c>
      <c r="H82" s="189">
        <f>ROUND(G82*ROUND(F82,2),2)</f>
        <v>12294.6</v>
      </c>
      <c r="P82" s="44" t="s">
        <v>50</v>
      </c>
      <c r="AA82" s="44" t="s">
        <v>777</v>
      </c>
    </row>
    <row r="83" spans="1:27">
      <c r="A83" s="183" t="s">
        <v>294</v>
      </c>
      <c r="B83" s="184" t="s">
        <v>294</v>
      </c>
      <c r="C83" s="176" t="s">
        <v>590</v>
      </c>
      <c r="D83" s="175"/>
      <c r="E83" s="175" t="s">
        <v>260</v>
      </c>
      <c r="F83" s="192">
        <v>30</v>
      </c>
      <c r="G83" s="192">
        <v>121.19</v>
      </c>
      <c r="H83" s="189">
        <f>ROUND(G83*ROUND(F83,2),2)</f>
        <v>3635.7</v>
      </c>
      <c r="P83" s="44" t="s">
        <v>50</v>
      </c>
      <c r="AA83" s="44" t="s">
        <v>778</v>
      </c>
    </row>
    <row r="84" spans="1:27">
      <c r="A84" s="183" t="s">
        <v>295</v>
      </c>
      <c r="B84" s="184" t="s">
        <v>295</v>
      </c>
      <c r="C84" s="176" t="s">
        <v>304</v>
      </c>
      <c r="D84" s="175"/>
      <c r="E84" s="175" t="s">
        <v>76</v>
      </c>
      <c r="F84" s="192">
        <v>98</v>
      </c>
      <c r="G84" s="192">
        <v>71.61</v>
      </c>
      <c r="H84" s="189">
        <f>ROUND(G84*ROUND(F84,2),2)</f>
        <v>7017.78</v>
      </c>
      <c r="P84" s="44" t="s">
        <v>50</v>
      </c>
      <c r="AA84" s="44" t="s">
        <v>779</v>
      </c>
    </row>
    <row r="85" spans="1:27">
      <c r="A85" s="183" t="s">
        <v>296</v>
      </c>
      <c r="B85" s="184" t="s">
        <v>296</v>
      </c>
      <c r="C85" s="176" t="s">
        <v>305</v>
      </c>
      <c r="D85" s="175"/>
      <c r="E85" s="175" t="s">
        <v>76</v>
      </c>
      <c r="F85" s="192">
        <v>290</v>
      </c>
      <c r="G85" s="192">
        <v>73.81</v>
      </c>
      <c r="H85" s="189">
        <f>ROUND(G85*ROUND(F85,2),2)</f>
        <v>21404.9</v>
      </c>
      <c r="P85" s="44" t="s">
        <v>50</v>
      </c>
      <c r="AA85" s="44" t="s">
        <v>780</v>
      </c>
    </row>
    <row r="86" spans="1:27">
      <c r="A86" s="183" t="s">
        <v>297</v>
      </c>
      <c r="B86" s="184" t="s">
        <v>297</v>
      </c>
      <c r="C86" s="176" t="s">
        <v>615</v>
      </c>
      <c r="D86" s="175"/>
      <c r="E86" s="175" t="s">
        <v>76</v>
      </c>
      <c r="F86" s="192">
        <v>52</v>
      </c>
      <c r="G86" s="192">
        <v>71.61</v>
      </c>
      <c r="H86" s="189">
        <f>ROUND(G86*ROUND(F86,2),2)</f>
        <v>3723.72</v>
      </c>
      <c r="P86" s="44" t="s">
        <v>50</v>
      </c>
      <c r="AA86" s="44" t="s">
        <v>781</v>
      </c>
    </row>
    <row r="87" spans="1:27">
      <c r="A87" s="183" t="s">
        <v>298</v>
      </c>
      <c r="B87" s="184" t="s">
        <v>298</v>
      </c>
      <c r="C87" s="176" t="s">
        <v>616</v>
      </c>
      <c r="D87" s="175"/>
      <c r="E87" s="175" t="s">
        <v>76</v>
      </c>
      <c r="F87" s="192">
        <v>146</v>
      </c>
      <c r="G87" s="192">
        <v>73.81</v>
      </c>
      <c r="H87" s="189">
        <f>ROUND(G87*ROUND(F87,2),2)</f>
        <v>10776.26</v>
      </c>
      <c r="P87" s="44" t="s">
        <v>50</v>
      </c>
      <c r="AA87" s="44" t="s">
        <v>782</v>
      </c>
    </row>
    <row r="88" spans="1:27">
      <c r="A88" s="183" t="s">
        <v>299</v>
      </c>
      <c r="B88" s="184" t="s">
        <v>299</v>
      </c>
      <c r="C88" s="176" t="s">
        <v>306</v>
      </c>
      <c r="D88" s="175"/>
      <c r="E88" s="175" t="s">
        <v>80</v>
      </c>
      <c r="F88" s="192">
        <v>3043</v>
      </c>
      <c r="G88" s="192">
        <v>0.2</v>
      </c>
      <c r="H88" s="189">
        <f>ROUND(G88*ROUND(F88,2),2)</f>
        <v>608.6</v>
      </c>
      <c r="P88" s="44" t="s">
        <v>50</v>
      </c>
      <c r="AA88" s="44" t="s">
        <v>783</v>
      </c>
    </row>
    <row r="89" spans="1:27">
      <c r="A89" s="183" t="s">
        <v>300</v>
      </c>
      <c r="B89" s="184" t="s">
        <v>300</v>
      </c>
      <c r="C89" s="176" t="s">
        <v>307</v>
      </c>
      <c r="D89" s="175"/>
      <c r="E89" s="175" t="s">
        <v>211</v>
      </c>
      <c r="F89" s="192">
        <v>6700</v>
      </c>
      <c r="G89" s="192">
        <v>0.26</v>
      </c>
      <c r="H89" s="189">
        <f>ROUND(G89*ROUND(F89,2),2)</f>
        <v>1742</v>
      </c>
      <c r="P89" s="44" t="s">
        <v>50</v>
      </c>
      <c r="AA89" s="44" t="s">
        <v>784</v>
      </c>
    </row>
    <row r="90" spans="1:27">
      <c r="A90" s="183" t="s">
        <v>301</v>
      </c>
      <c r="B90" s="184" t="s">
        <v>301</v>
      </c>
      <c r="C90" s="176" t="s">
        <v>308</v>
      </c>
      <c r="D90" s="175"/>
      <c r="E90" s="175" t="s">
        <v>309</v>
      </c>
      <c r="F90" s="192">
        <v>232</v>
      </c>
      <c r="G90" s="192">
        <v>18.18</v>
      </c>
      <c r="H90" s="189">
        <f>ROUND(G90*ROUND(F90,2),2)</f>
        <v>4217.76</v>
      </c>
      <c r="P90" s="44" t="s">
        <v>50</v>
      </c>
      <c r="AA90" s="44" t="s">
        <v>785</v>
      </c>
    </row>
    <row r="91" spans="1:27">
      <c r="A91" s="183" t="s">
        <v>302</v>
      </c>
      <c r="B91" s="184" t="s">
        <v>302</v>
      </c>
      <c r="C91" s="176" t="s">
        <v>310</v>
      </c>
      <c r="D91" s="175"/>
      <c r="E91" s="175" t="s">
        <v>76</v>
      </c>
      <c r="F91" s="192">
        <v>356</v>
      </c>
      <c r="G91" s="192">
        <v>2.8</v>
      </c>
      <c r="H91" s="189">
        <f>ROUND(G91*ROUND(F91,2),2)</f>
        <v>996.8</v>
      </c>
      <c r="P91" s="44" t="s">
        <v>50</v>
      </c>
      <c r="AA91" s="44" t="s">
        <v>786</v>
      </c>
    </row>
    <row r="92" spans="1:27">
      <c r="A92" s="183" t="s">
        <v>587</v>
      </c>
      <c r="B92" s="184" t="s">
        <v>587</v>
      </c>
      <c r="C92" s="176" t="s">
        <v>229</v>
      </c>
      <c r="D92" s="175"/>
      <c r="E92" s="175" t="s">
        <v>80</v>
      </c>
      <c r="F92" s="192">
        <v>360</v>
      </c>
      <c r="G92" s="192">
        <v>0.39</v>
      </c>
      <c r="H92" s="189">
        <f>ROUND(G92*ROUND(F92,2),2)</f>
        <v>140.4</v>
      </c>
      <c r="P92" s="44" t="s">
        <v>50</v>
      </c>
      <c r="AA92" s="44" t="s">
        <v>787</v>
      </c>
    </row>
    <row r="93" spans="1:27">
      <c r="A93" s="183" t="s">
        <v>589</v>
      </c>
      <c r="B93" s="184" t="s">
        <v>589</v>
      </c>
      <c r="C93" s="176" t="s">
        <v>311</v>
      </c>
      <c r="D93" s="175"/>
      <c r="E93" s="175" t="s">
        <v>76</v>
      </c>
      <c r="F93" s="192">
        <v>290</v>
      </c>
      <c r="G93" s="192">
        <v>9.4700000000000006</v>
      </c>
      <c r="H93" s="189">
        <f>ROUND(G93*ROUND(F93,2),2)</f>
        <v>2746.3</v>
      </c>
      <c r="P93" s="44" t="s">
        <v>50</v>
      </c>
      <c r="AA93" s="44" t="s">
        <v>788</v>
      </c>
    </row>
    <row r="94" spans="1:27">
      <c r="A94" s="183" t="s">
        <v>613</v>
      </c>
      <c r="B94" s="184" t="s">
        <v>613</v>
      </c>
      <c r="C94" s="176" t="s">
        <v>312</v>
      </c>
      <c r="D94" s="175"/>
      <c r="E94" s="175" t="s">
        <v>260</v>
      </c>
      <c r="F94" s="192">
        <v>286</v>
      </c>
      <c r="G94" s="192">
        <v>99.15</v>
      </c>
      <c r="H94" s="189">
        <f>ROUND(G94*ROUND(F94,2),2)</f>
        <v>28356.9</v>
      </c>
      <c r="P94" s="44" t="s">
        <v>50</v>
      </c>
      <c r="AA94" s="44" t="s">
        <v>789</v>
      </c>
    </row>
    <row r="95" spans="1:27">
      <c r="A95" s="183" t="s">
        <v>614</v>
      </c>
      <c r="B95" s="184" t="s">
        <v>614</v>
      </c>
      <c r="C95" s="176" t="s">
        <v>313</v>
      </c>
      <c r="D95" s="175"/>
      <c r="E95" s="175" t="s">
        <v>314</v>
      </c>
      <c r="F95" s="192">
        <v>55</v>
      </c>
      <c r="G95" s="192">
        <v>35.25</v>
      </c>
      <c r="H95" s="189">
        <f>ROUND(G95*ROUND(F95,2),2)</f>
        <v>1938.75</v>
      </c>
      <c r="P95" s="44" t="s">
        <v>50</v>
      </c>
      <c r="AA95" s="44" t="s">
        <v>790</v>
      </c>
    </row>
    <row r="96" spans="1:27">
      <c r="A96" s="181" t="s">
        <v>136</v>
      </c>
      <c r="B96" s="182">
        <v>10</v>
      </c>
      <c r="C96" s="174" t="s">
        <v>612</v>
      </c>
      <c r="D96" s="173"/>
      <c r="E96" s="173" t="s">
        <v>260</v>
      </c>
      <c r="F96" s="192">
        <v>41</v>
      </c>
      <c r="G96" s="192">
        <v>308.35000000000002</v>
      </c>
      <c r="H96" s="188">
        <f>ROUND(G96*ROUND(F96,2),2)</f>
        <v>12642.35</v>
      </c>
      <c r="P96" s="44" t="s">
        <v>49</v>
      </c>
      <c r="AA96" s="44" t="s">
        <v>791</v>
      </c>
    </row>
    <row r="97" spans="1:27">
      <c r="A97" s="183" t="s">
        <v>137</v>
      </c>
      <c r="B97" s="184" t="s">
        <v>137</v>
      </c>
      <c r="C97" s="176" t="s">
        <v>303</v>
      </c>
      <c r="D97" s="175"/>
      <c r="E97" s="175" t="s">
        <v>260</v>
      </c>
      <c r="F97" s="192">
        <v>82</v>
      </c>
      <c r="G97" s="192">
        <v>132.19999999999999</v>
      </c>
      <c r="H97" s="189">
        <f>ROUND(G97*ROUND(F97,2),2)</f>
        <v>10840.4</v>
      </c>
      <c r="P97" s="44" t="s">
        <v>50</v>
      </c>
      <c r="AA97" s="44" t="s">
        <v>792</v>
      </c>
    </row>
    <row r="98" spans="1:27">
      <c r="A98" s="183" t="s">
        <v>138</v>
      </c>
      <c r="B98" s="184" t="s">
        <v>138</v>
      </c>
      <c r="C98" s="176" t="s">
        <v>408</v>
      </c>
      <c r="D98" s="175"/>
      <c r="E98" s="175" t="s">
        <v>76</v>
      </c>
      <c r="F98" s="192">
        <v>82</v>
      </c>
      <c r="G98" s="192">
        <v>51.78</v>
      </c>
      <c r="H98" s="189">
        <f>ROUND(G98*ROUND(F98,2),2)</f>
        <v>4245.96</v>
      </c>
      <c r="P98" s="44" t="s">
        <v>50</v>
      </c>
      <c r="AA98" s="44" t="s">
        <v>793</v>
      </c>
    </row>
    <row r="99" spans="1:27">
      <c r="A99" s="183" t="s">
        <v>139</v>
      </c>
      <c r="B99" s="184" t="s">
        <v>139</v>
      </c>
      <c r="C99" s="176" t="s">
        <v>617</v>
      </c>
      <c r="D99" s="175"/>
      <c r="E99" s="175" t="s">
        <v>76</v>
      </c>
      <c r="F99" s="192">
        <v>30</v>
      </c>
      <c r="G99" s="192">
        <v>36.36</v>
      </c>
      <c r="H99" s="189">
        <f>ROUND(G99*ROUND(F99,2),2)</f>
        <v>1090.8</v>
      </c>
      <c r="P99" s="44" t="s">
        <v>50</v>
      </c>
      <c r="AA99" s="44" t="s">
        <v>794</v>
      </c>
    </row>
    <row r="100" spans="1:27">
      <c r="A100" s="183" t="s">
        <v>140</v>
      </c>
      <c r="B100" s="184" t="s">
        <v>140</v>
      </c>
      <c r="C100" s="176" t="s">
        <v>618</v>
      </c>
      <c r="D100" s="175"/>
      <c r="E100" s="175" t="s">
        <v>211</v>
      </c>
      <c r="F100" s="192">
        <v>30</v>
      </c>
      <c r="G100" s="192">
        <v>6.72</v>
      </c>
      <c r="H100" s="189">
        <f>ROUND(G100*ROUND(F100,2),2)</f>
        <v>201.6</v>
      </c>
      <c r="P100" s="44" t="s">
        <v>50</v>
      </c>
      <c r="AA100" s="44" t="s">
        <v>795</v>
      </c>
    </row>
    <row r="101" spans="1:27">
      <c r="A101" s="183" t="s">
        <v>604</v>
      </c>
      <c r="B101" s="184" t="s">
        <v>604</v>
      </c>
      <c r="C101" s="176" t="s">
        <v>306</v>
      </c>
      <c r="D101" s="175"/>
      <c r="E101" s="175" t="s">
        <v>80</v>
      </c>
      <c r="F101" s="192">
        <v>290</v>
      </c>
      <c r="G101" s="192">
        <v>0.2</v>
      </c>
      <c r="H101" s="189">
        <f>ROUND(G101*ROUND(F101,2),2)</f>
        <v>58</v>
      </c>
      <c r="P101" s="44" t="s">
        <v>50</v>
      </c>
      <c r="AA101" s="44" t="s">
        <v>796</v>
      </c>
    </row>
    <row r="102" spans="1:27">
      <c r="A102" s="183" t="s">
        <v>605</v>
      </c>
      <c r="B102" s="184" t="s">
        <v>605</v>
      </c>
      <c r="C102" s="176" t="s">
        <v>307</v>
      </c>
      <c r="D102" s="175"/>
      <c r="E102" s="175" t="s">
        <v>80</v>
      </c>
      <c r="F102" s="192">
        <v>580</v>
      </c>
      <c r="G102" s="192">
        <v>0.28000000000000003</v>
      </c>
      <c r="H102" s="189">
        <f>ROUND(G102*ROUND(F102,2),2)</f>
        <v>162.4</v>
      </c>
      <c r="P102" s="44" t="s">
        <v>50</v>
      </c>
      <c r="AA102" s="44" t="s">
        <v>797</v>
      </c>
    </row>
    <row r="103" spans="1:27">
      <c r="A103" s="183" t="s">
        <v>606</v>
      </c>
      <c r="B103" s="184" t="s">
        <v>606</v>
      </c>
      <c r="C103" s="176" t="s">
        <v>308</v>
      </c>
      <c r="D103" s="175"/>
      <c r="E103" s="175" t="s">
        <v>309</v>
      </c>
      <c r="F103" s="192">
        <v>22</v>
      </c>
      <c r="G103" s="192">
        <v>18.18</v>
      </c>
      <c r="H103" s="189">
        <f>ROUND(G103*ROUND(F103,2),2)</f>
        <v>399.96</v>
      </c>
      <c r="P103" s="44" t="s">
        <v>50</v>
      </c>
      <c r="AA103" s="44" t="s">
        <v>798</v>
      </c>
    </row>
    <row r="104" spans="1:27">
      <c r="A104" s="183" t="s">
        <v>607</v>
      </c>
      <c r="B104" s="184" t="s">
        <v>607</v>
      </c>
      <c r="C104" s="176" t="s">
        <v>310</v>
      </c>
      <c r="D104" s="175"/>
      <c r="E104" s="175" t="s">
        <v>76</v>
      </c>
      <c r="F104" s="192">
        <v>33</v>
      </c>
      <c r="G104" s="192">
        <v>2.8</v>
      </c>
      <c r="H104" s="189">
        <f>ROUND(G104*ROUND(F104,2),2)</f>
        <v>92.4</v>
      </c>
      <c r="P104" s="44" t="s">
        <v>50</v>
      </c>
      <c r="AA104" s="44" t="s">
        <v>799</v>
      </c>
    </row>
    <row r="105" spans="1:27">
      <c r="A105" s="183" t="s">
        <v>608</v>
      </c>
      <c r="B105" s="184" t="s">
        <v>608</v>
      </c>
      <c r="C105" s="176" t="s">
        <v>229</v>
      </c>
      <c r="D105" s="175"/>
      <c r="E105" s="175" t="s">
        <v>80</v>
      </c>
      <c r="F105" s="192">
        <v>66</v>
      </c>
      <c r="G105" s="192">
        <v>0.39</v>
      </c>
      <c r="H105" s="189">
        <f>ROUND(G105*ROUND(F105,2),2)</f>
        <v>25.74</v>
      </c>
      <c r="P105" s="44" t="s">
        <v>50</v>
      </c>
      <c r="AA105" s="44" t="s">
        <v>800</v>
      </c>
    </row>
    <row r="106" spans="1:27">
      <c r="A106" s="183" t="s">
        <v>609</v>
      </c>
      <c r="B106" s="184" t="s">
        <v>609</v>
      </c>
      <c r="C106" s="176" t="s">
        <v>311</v>
      </c>
      <c r="D106" s="175"/>
      <c r="E106" s="175" t="s">
        <v>76</v>
      </c>
      <c r="F106" s="192">
        <v>22</v>
      </c>
      <c r="G106" s="192">
        <v>9.4700000000000006</v>
      </c>
      <c r="H106" s="189">
        <f>ROUND(G106*ROUND(F106,2),2)</f>
        <v>208.34</v>
      </c>
      <c r="P106" s="44" t="s">
        <v>50</v>
      </c>
      <c r="AA106" s="44" t="s">
        <v>801</v>
      </c>
    </row>
    <row r="107" spans="1:27">
      <c r="A107" s="183" t="s">
        <v>610</v>
      </c>
      <c r="B107" s="184" t="s">
        <v>610</v>
      </c>
      <c r="C107" s="176" t="s">
        <v>619</v>
      </c>
      <c r="D107" s="175"/>
      <c r="E107" s="175" t="s">
        <v>260</v>
      </c>
      <c r="F107" s="192">
        <v>41</v>
      </c>
      <c r="G107" s="192">
        <v>106.86</v>
      </c>
      <c r="H107" s="189">
        <f>ROUND(G107*ROUND(F107,2),2)</f>
        <v>4381.26</v>
      </c>
      <c r="P107" s="44" t="s">
        <v>50</v>
      </c>
      <c r="AA107" s="44" t="s">
        <v>802</v>
      </c>
    </row>
    <row r="108" spans="1:27">
      <c r="A108" s="183" t="s">
        <v>611</v>
      </c>
      <c r="B108" s="184" t="s">
        <v>611</v>
      </c>
      <c r="C108" s="176" t="s">
        <v>322</v>
      </c>
      <c r="D108" s="175"/>
      <c r="E108" s="175" t="s">
        <v>314</v>
      </c>
      <c r="F108" s="192">
        <v>3</v>
      </c>
      <c r="G108" s="192">
        <v>35.25</v>
      </c>
      <c r="H108" s="189">
        <f>ROUND(G108*ROUND(F108,2),2)</f>
        <v>105.75</v>
      </c>
      <c r="P108" s="44" t="s">
        <v>50</v>
      </c>
      <c r="AA108" s="44" t="s">
        <v>803</v>
      </c>
    </row>
    <row r="109" spans="1:27">
      <c r="A109" s="181" t="s">
        <v>142</v>
      </c>
      <c r="B109" s="182">
        <v>11</v>
      </c>
      <c r="C109" s="174" t="s">
        <v>491</v>
      </c>
      <c r="D109" s="173"/>
      <c r="E109" s="173" t="s">
        <v>260</v>
      </c>
      <c r="F109" s="192">
        <v>647.5</v>
      </c>
      <c r="G109" s="192">
        <v>172.67</v>
      </c>
      <c r="H109" s="188">
        <f>ROUND(G109*ROUND(F109,2),2)</f>
        <v>111803.83</v>
      </c>
      <c r="P109" s="44" t="s">
        <v>49</v>
      </c>
      <c r="AA109" s="44" t="s">
        <v>804</v>
      </c>
    </row>
    <row r="110" spans="1:27">
      <c r="A110" s="183" t="s">
        <v>143</v>
      </c>
      <c r="B110" s="184" t="s">
        <v>143</v>
      </c>
      <c r="C110" s="176" t="s">
        <v>313</v>
      </c>
      <c r="D110" s="175"/>
      <c r="E110" s="175" t="s">
        <v>314</v>
      </c>
      <c r="F110" s="192">
        <v>65</v>
      </c>
      <c r="G110" s="192">
        <v>35.25</v>
      </c>
      <c r="H110" s="189">
        <f>ROUND(G110*ROUND(F110,2),2)</f>
        <v>2291.25</v>
      </c>
      <c r="P110" s="44" t="s">
        <v>50</v>
      </c>
      <c r="AA110" s="44" t="s">
        <v>805</v>
      </c>
    </row>
    <row r="111" spans="1:27">
      <c r="A111" s="183" t="s">
        <v>144</v>
      </c>
      <c r="B111" s="184" t="s">
        <v>144</v>
      </c>
      <c r="C111" s="176" t="s">
        <v>315</v>
      </c>
      <c r="D111" s="175"/>
      <c r="E111" s="175" t="s">
        <v>281</v>
      </c>
      <c r="F111" s="192">
        <v>52</v>
      </c>
      <c r="G111" s="192">
        <v>657.71</v>
      </c>
      <c r="H111" s="189">
        <f>ROUND(G111*ROUND(F111,2),2)</f>
        <v>34200.92</v>
      </c>
      <c r="P111" s="44" t="s">
        <v>50</v>
      </c>
      <c r="AA111" s="44" t="s">
        <v>806</v>
      </c>
    </row>
    <row r="112" spans="1:27">
      <c r="A112" s="183" t="s">
        <v>145</v>
      </c>
      <c r="B112" s="184" t="s">
        <v>145</v>
      </c>
      <c r="C112" s="176" t="s">
        <v>316</v>
      </c>
      <c r="D112" s="175"/>
      <c r="E112" s="175" t="s">
        <v>281</v>
      </c>
      <c r="F112" s="192">
        <v>11</v>
      </c>
      <c r="G112" s="192">
        <v>1246.02</v>
      </c>
      <c r="H112" s="189">
        <f>ROUND(G112*ROUND(F112,2),2)</f>
        <v>13706.22</v>
      </c>
      <c r="P112" s="44" t="s">
        <v>50</v>
      </c>
      <c r="AA112" s="44" t="s">
        <v>807</v>
      </c>
    </row>
    <row r="113" spans="1:27">
      <c r="A113" s="183" t="s">
        <v>146</v>
      </c>
      <c r="B113" s="184" t="s">
        <v>146</v>
      </c>
      <c r="C113" s="176" t="s">
        <v>319</v>
      </c>
      <c r="D113" s="175"/>
      <c r="E113" s="175" t="s">
        <v>76</v>
      </c>
      <c r="F113" s="192">
        <v>16</v>
      </c>
      <c r="G113" s="192">
        <v>242.37</v>
      </c>
      <c r="H113" s="189">
        <f>ROUND(G113*ROUND(F113,2),2)</f>
        <v>3877.92</v>
      </c>
      <c r="P113" s="44" t="s">
        <v>50</v>
      </c>
      <c r="AA113" s="44" t="s">
        <v>808</v>
      </c>
    </row>
    <row r="114" spans="1:27">
      <c r="A114" s="181" t="s">
        <v>152</v>
      </c>
      <c r="B114" s="182">
        <v>12</v>
      </c>
      <c r="C114" s="174" t="s">
        <v>490</v>
      </c>
      <c r="D114" s="173"/>
      <c r="E114" s="173" t="s">
        <v>260</v>
      </c>
      <c r="F114" s="192">
        <v>647.5</v>
      </c>
      <c r="G114" s="192">
        <v>98.67</v>
      </c>
      <c r="H114" s="188">
        <f>ROUND(G114*ROUND(F114,2),2)</f>
        <v>63888.83</v>
      </c>
      <c r="P114" s="44" t="s">
        <v>49</v>
      </c>
      <c r="AA114" s="44" t="s">
        <v>809</v>
      </c>
    </row>
    <row r="115" spans="1:27">
      <c r="A115" s="183" t="s">
        <v>153</v>
      </c>
      <c r="B115" s="184" t="s">
        <v>153</v>
      </c>
      <c r="C115" s="176" t="s">
        <v>324</v>
      </c>
      <c r="D115" s="175"/>
      <c r="E115" s="175" t="s">
        <v>554</v>
      </c>
      <c r="F115" s="192">
        <v>14</v>
      </c>
      <c r="G115" s="192">
        <v>932.03</v>
      </c>
      <c r="H115" s="189">
        <f>ROUND(G115*ROUND(F115,2),2)</f>
        <v>13048.42</v>
      </c>
      <c r="P115" s="44" t="s">
        <v>50</v>
      </c>
      <c r="AA115" s="44" t="s">
        <v>810</v>
      </c>
    </row>
    <row r="116" spans="1:27">
      <c r="A116" s="183" t="s">
        <v>154</v>
      </c>
      <c r="B116" s="184" t="s">
        <v>154</v>
      </c>
      <c r="C116" s="176" t="s">
        <v>320</v>
      </c>
      <c r="D116" s="175"/>
      <c r="E116" s="175" t="s">
        <v>321</v>
      </c>
      <c r="F116" s="192">
        <v>15</v>
      </c>
      <c r="G116" s="192">
        <v>364.66</v>
      </c>
      <c r="H116" s="189">
        <f>ROUND(G116*ROUND(F116,2),2)</f>
        <v>5469.9</v>
      </c>
      <c r="P116" s="44" t="s">
        <v>50</v>
      </c>
      <c r="AA116" s="44" t="s">
        <v>811</v>
      </c>
    </row>
    <row r="117" spans="1:27">
      <c r="A117" s="181" t="s">
        <v>158</v>
      </c>
      <c r="B117" s="182">
        <v>13</v>
      </c>
      <c r="C117" s="174" t="s">
        <v>492</v>
      </c>
      <c r="D117" s="173"/>
      <c r="E117" s="173" t="s">
        <v>260</v>
      </c>
      <c r="F117" s="192">
        <v>647.5</v>
      </c>
      <c r="G117" s="192">
        <v>98.67</v>
      </c>
      <c r="H117" s="188">
        <f>ROUND(G117*ROUND(F117,2),2)</f>
        <v>63888.83</v>
      </c>
      <c r="P117" s="44" t="s">
        <v>49</v>
      </c>
      <c r="AA117" s="44" t="s">
        <v>812</v>
      </c>
    </row>
    <row r="118" spans="1:27">
      <c r="A118" s="183" t="s">
        <v>159</v>
      </c>
      <c r="B118" s="184" t="s">
        <v>159</v>
      </c>
      <c r="C118" s="176" t="s">
        <v>317</v>
      </c>
      <c r="D118" s="175"/>
      <c r="E118" s="175" t="s">
        <v>318</v>
      </c>
      <c r="F118" s="192">
        <v>47</v>
      </c>
      <c r="G118" s="192">
        <v>1121.53</v>
      </c>
      <c r="H118" s="189">
        <f>ROUND(G118*ROUND(F118,2),2)</f>
        <v>52711.91</v>
      </c>
      <c r="P118" s="44" t="s">
        <v>50</v>
      </c>
      <c r="AA118" s="44" t="s">
        <v>813</v>
      </c>
    </row>
    <row r="119" spans="1:27">
      <c r="A119" s="183" t="s">
        <v>160</v>
      </c>
      <c r="B119" s="184" t="s">
        <v>160</v>
      </c>
      <c r="C119" s="176" t="s">
        <v>319</v>
      </c>
      <c r="D119" s="175"/>
      <c r="E119" s="175" t="s">
        <v>76</v>
      </c>
      <c r="F119" s="192">
        <v>16</v>
      </c>
      <c r="G119" s="192">
        <v>242.37</v>
      </c>
      <c r="H119" s="189">
        <f>ROUND(G119*ROUND(F119,2),2)</f>
        <v>3877.92</v>
      </c>
      <c r="P119" s="44" t="s">
        <v>50</v>
      </c>
      <c r="AA119" s="44" t="s">
        <v>814</v>
      </c>
    </row>
    <row r="120" spans="1:27">
      <c r="A120" s="181" t="s">
        <v>165</v>
      </c>
      <c r="B120" s="182">
        <v>14</v>
      </c>
      <c r="C120" s="174" t="s">
        <v>279</v>
      </c>
      <c r="D120" s="173"/>
      <c r="E120" s="173" t="s">
        <v>260</v>
      </c>
      <c r="F120" s="192">
        <v>648</v>
      </c>
      <c r="G120" s="192">
        <v>37</v>
      </c>
      <c r="H120" s="188">
        <f>ROUND(G120*ROUND(F120,2),2)</f>
        <v>23976</v>
      </c>
      <c r="P120" s="44" t="s">
        <v>49</v>
      </c>
      <c r="AA120" s="44" t="s">
        <v>815</v>
      </c>
    </row>
    <row r="121" spans="1:27">
      <c r="A121" s="183" t="s">
        <v>166</v>
      </c>
      <c r="B121" s="184" t="s">
        <v>166</v>
      </c>
      <c r="C121" s="176" t="s">
        <v>322</v>
      </c>
      <c r="D121" s="175"/>
      <c r="E121" s="175" t="s">
        <v>323</v>
      </c>
      <c r="F121" s="192">
        <v>65</v>
      </c>
      <c r="G121" s="192">
        <v>35.25</v>
      </c>
      <c r="H121" s="189">
        <f>ROUND(G121*ROUND(F121,2),2)</f>
        <v>2291.25</v>
      </c>
      <c r="P121" s="44" t="s">
        <v>50</v>
      </c>
      <c r="AA121" s="44" t="s">
        <v>816</v>
      </c>
    </row>
    <row r="122" spans="1:27">
      <c r="A122" s="181" t="s">
        <v>169</v>
      </c>
      <c r="B122" s="182">
        <v>15</v>
      </c>
      <c r="C122" s="174" t="s">
        <v>493</v>
      </c>
      <c r="D122" s="173"/>
      <c r="E122" s="173" t="s">
        <v>76</v>
      </c>
      <c r="F122" s="192">
        <v>136.5</v>
      </c>
      <c r="G122" s="192">
        <v>123.34</v>
      </c>
      <c r="H122" s="188">
        <f>ROUND(G122*ROUND(F122,2),2)</f>
        <v>16835.91</v>
      </c>
      <c r="P122" s="44" t="s">
        <v>49</v>
      </c>
      <c r="AA122" s="44" t="s">
        <v>817</v>
      </c>
    </row>
    <row r="123" spans="1:27">
      <c r="A123" s="183" t="s">
        <v>170</v>
      </c>
      <c r="B123" s="184" t="s">
        <v>170</v>
      </c>
      <c r="C123" s="176" t="s">
        <v>313</v>
      </c>
      <c r="D123" s="175"/>
      <c r="E123" s="175" t="s">
        <v>314</v>
      </c>
      <c r="F123" s="192">
        <v>12</v>
      </c>
      <c r="G123" s="192">
        <v>35.25</v>
      </c>
      <c r="H123" s="189">
        <f>ROUND(G123*ROUND(F123,2),2)</f>
        <v>423</v>
      </c>
      <c r="P123" s="44" t="s">
        <v>50</v>
      </c>
      <c r="AA123" s="44" t="s">
        <v>818</v>
      </c>
    </row>
    <row r="124" spans="1:27">
      <c r="A124" s="183" t="s">
        <v>591</v>
      </c>
      <c r="B124" s="184" t="s">
        <v>591</v>
      </c>
      <c r="C124" s="176" t="s">
        <v>315</v>
      </c>
      <c r="D124" s="175"/>
      <c r="E124" s="175" t="s">
        <v>281</v>
      </c>
      <c r="F124" s="192">
        <v>5</v>
      </c>
      <c r="G124" s="192">
        <v>657.71</v>
      </c>
      <c r="H124" s="189">
        <f>ROUND(G124*ROUND(F124,2),2)</f>
        <v>3288.55</v>
      </c>
      <c r="P124" s="44" t="s">
        <v>50</v>
      </c>
      <c r="AA124" s="44" t="s">
        <v>819</v>
      </c>
    </row>
    <row r="125" spans="1:27">
      <c r="A125" s="183" t="s">
        <v>592</v>
      </c>
      <c r="B125" s="184" t="s">
        <v>592</v>
      </c>
      <c r="C125" s="176" t="s">
        <v>317</v>
      </c>
      <c r="D125" s="175"/>
      <c r="E125" s="175" t="s">
        <v>318</v>
      </c>
      <c r="F125" s="192">
        <v>4</v>
      </c>
      <c r="G125" s="192">
        <v>1121.53</v>
      </c>
      <c r="H125" s="189">
        <f>ROUND(G125*ROUND(F125,2),2)</f>
        <v>4486.12</v>
      </c>
      <c r="P125" s="44" t="s">
        <v>50</v>
      </c>
      <c r="AA125" s="147" t="s">
        <v>820</v>
      </c>
    </row>
    <row r="126" spans="1:27">
      <c r="A126" s="183" t="s">
        <v>593</v>
      </c>
      <c r="B126" s="184" t="s">
        <v>593</v>
      </c>
      <c r="C126" s="176" t="s">
        <v>319</v>
      </c>
      <c r="D126" s="175"/>
      <c r="E126" s="175" t="s">
        <v>76</v>
      </c>
      <c r="F126" s="192">
        <v>3</v>
      </c>
      <c r="G126" s="192">
        <v>242.37</v>
      </c>
      <c r="H126" s="189">
        <f>ROUND(G126*ROUND(F126,2),2)</f>
        <v>727.11</v>
      </c>
      <c r="P126" s="44" t="s">
        <v>50</v>
      </c>
      <c r="AA126" s="44" t="s">
        <v>821</v>
      </c>
    </row>
    <row r="127" spans="1:27">
      <c r="A127" s="181" t="s">
        <v>176</v>
      </c>
      <c r="B127" s="182">
        <v>16</v>
      </c>
      <c r="C127" s="174" t="s">
        <v>329</v>
      </c>
      <c r="D127" s="173"/>
      <c r="E127" s="173" t="s">
        <v>260</v>
      </c>
      <c r="F127" s="192">
        <v>647.5</v>
      </c>
      <c r="G127" s="192">
        <v>74</v>
      </c>
      <c r="H127" s="188">
        <f>ROUND(G127*ROUND(F127,2),2)</f>
        <v>47915</v>
      </c>
      <c r="P127" s="44" t="s">
        <v>49</v>
      </c>
      <c r="AA127" s="44" t="s">
        <v>822</v>
      </c>
    </row>
    <row r="128" spans="1:27">
      <c r="A128" s="183" t="s">
        <v>177</v>
      </c>
      <c r="B128" s="184" t="s">
        <v>177</v>
      </c>
      <c r="C128" s="176" t="s">
        <v>496</v>
      </c>
      <c r="D128" s="175"/>
      <c r="E128" s="175" t="s">
        <v>323</v>
      </c>
      <c r="F128" s="192">
        <v>170</v>
      </c>
      <c r="G128" s="192">
        <v>484.75</v>
      </c>
      <c r="H128" s="189">
        <f>ROUND(G128*ROUND(F128,2),2)</f>
        <v>82407.5</v>
      </c>
      <c r="P128" s="44" t="s">
        <v>50</v>
      </c>
      <c r="AA128" s="44" t="s">
        <v>823</v>
      </c>
    </row>
    <row r="129" spans="1:27">
      <c r="A129" s="181" t="s">
        <v>180</v>
      </c>
      <c r="B129" s="182">
        <v>17</v>
      </c>
      <c r="C129" s="174" t="s">
        <v>330</v>
      </c>
      <c r="D129" s="173"/>
      <c r="E129" s="173" t="s">
        <v>76</v>
      </c>
      <c r="F129" s="192">
        <v>136.5</v>
      </c>
      <c r="G129" s="192">
        <v>61.67</v>
      </c>
      <c r="H129" s="188">
        <f>ROUND(G129*ROUND(F129,2),2)</f>
        <v>8417.9599999999991</v>
      </c>
      <c r="P129" s="44" t="s">
        <v>49</v>
      </c>
      <c r="AA129" s="44" t="s">
        <v>824</v>
      </c>
    </row>
    <row r="130" spans="1:27">
      <c r="A130" s="183" t="s">
        <v>181</v>
      </c>
      <c r="B130" s="184" t="s">
        <v>181</v>
      </c>
      <c r="C130" s="176" t="s">
        <v>497</v>
      </c>
      <c r="D130" s="175"/>
      <c r="E130" s="175" t="s">
        <v>323</v>
      </c>
      <c r="F130" s="192">
        <v>16</v>
      </c>
      <c r="G130" s="192">
        <v>429.66</v>
      </c>
      <c r="H130" s="189">
        <f>ROUND(G130*ROUND(F130,2),2)</f>
        <v>6874.56</v>
      </c>
      <c r="P130" s="44" t="s">
        <v>50</v>
      </c>
      <c r="AA130" s="44" t="s">
        <v>825</v>
      </c>
    </row>
    <row r="131" spans="1:27">
      <c r="A131" s="181" t="s">
        <v>184</v>
      </c>
      <c r="B131" s="182">
        <v>18</v>
      </c>
      <c r="C131" s="174" t="s">
        <v>332</v>
      </c>
      <c r="D131" s="173"/>
      <c r="E131" s="173" t="s">
        <v>260</v>
      </c>
      <c r="F131" s="192">
        <v>62</v>
      </c>
      <c r="G131" s="192">
        <v>1359.2</v>
      </c>
      <c r="H131" s="188">
        <f>ROUND(G131*ROUND(F131,2),2)</f>
        <v>84270.399999999994</v>
      </c>
      <c r="P131" s="44" t="s">
        <v>49</v>
      </c>
      <c r="AA131" s="44" t="s">
        <v>826</v>
      </c>
    </row>
    <row r="132" spans="1:27" ht="31.5">
      <c r="A132" s="183" t="s">
        <v>185</v>
      </c>
      <c r="B132" s="184" t="s">
        <v>185</v>
      </c>
      <c r="C132" s="176" t="s">
        <v>565</v>
      </c>
      <c r="D132" s="175"/>
      <c r="E132" s="175" t="s">
        <v>260</v>
      </c>
      <c r="F132" s="192">
        <v>7</v>
      </c>
      <c r="G132" s="192">
        <v>4616.1000000000004</v>
      </c>
      <c r="H132" s="189">
        <f>ROUND(G132*ROUND(F132,2),2)</f>
        <v>32312.7</v>
      </c>
      <c r="P132" s="44" t="s">
        <v>50</v>
      </c>
      <c r="AA132" s="44" t="s">
        <v>827</v>
      </c>
    </row>
    <row r="133" spans="1:27" ht="31.5">
      <c r="A133" s="183" t="s">
        <v>333</v>
      </c>
      <c r="B133" s="184" t="s">
        <v>333</v>
      </c>
      <c r="C133" s="176" t="s">
        <v>717</v>
      </c>
      <c r="D133" s="175"/>
      <c r="E133" s="175" t="s">
        <v>260</v>
      </c>
      <c r="F133" s="192">
        <v>55</v>
      </c>
      <c r="G133" s="192">
        <v>4759.32</v>
      </c>
      <c r="H133" s="189">
        <f>ROUND(G133*ROUND(F133,2),2)</f>
        <v>261762.6</v>
      </c>
      <c r="P133" s="44" t="s">
        <v>50</v>
      </c>
      <c r="AA133" s="44" t="s">
        <v>828</v>
      </c>
    </row>
    <row r="134" spans="1:27" ht="47.25">
      <c r="A134" s="183" t="s">
        <v>334</v>
      </c>
      <c r="B134" s="184" t="s">
        <v>334</v>
      </c>
      <c r="C134" s="176" t="s">
        <v>533</v>
      </c>
      <c r="D134" s="175"/>
      <c r="E134" s="175" t="s">
        <v>211</v>
      </c>
      <c r="F134" s="192">
        <v>4</v>
      </c>
      <c r="G134" s="192">
        <v>14740.68</v>
      </c>
      <c r="H134" s="189">
        <f>ROUND(G134*ROUND(F134,2),2)</f>
        <v>58962.720000000001</v>
      </c>
      <c r="P134" s="44" t="s">
        <v>50</v>
      </c>
      <c r="AA134" s="44" t="s">
        <v>829</v>
      </c>
    </row>
    <row r="135" spans="1:27">
      <c r="A135" s="181" t="s">
        <v>186</v>
      </c>
      <c r="B135" s="182">
        <v>19</v>
      </c>
      <c r="C135" s="174" t="s">
        <v>335</v>
      </c>
      <c r="D135" s="173"/>
      <c r="E135" s="173" t="s">
        <v>260</v>
      </c>
      <c r="F135" s="192">
        <v>56</v>
      </c>
      <c r="G135" s="192">
        <v>555.03</v>
      </c>
      <c r="H135" s="188">
        <f>ROUND(G135*ROUND(F135,2),2)</f>
        <v>31081.68</v>
      </c>
      <c r="P135" s="44" t="s">
        <v>49</v>
      </c>
      <c r="AA135" s="44" t="s">
        <v>830</v>
      </c>
    </row>
    <row r="136" spans="1:27" ht="31.5">
      <c r="A136" s="183" t="s">
        <v>187</v>
      </c>
      <c r="B136" s="184" t="s">
        <v>187</v>
      </c>
      <c r="C136" s="176" t="s">
        <v>534</v>
      </c>
      <c r="D136" s="175"/>
      <c r="E136" s="175" t="s">
        <v>260</v>
      </c>
      <c r="F136" s="192">
        <v>46</v>
      </c>
      <c r="G136" s="192">
        <v>599.32000000000005</v>
      </c>
      <c r="H136" s="189">
        <f>ROUND(G136*ROUND(F136,2),2)</f>
        <v>27568.720000000001</v>
      </c>
      <c r="P136" s="44" t="s">
        <v>50</v>
      </c>
      <c r="AA136" s="44" t="s">
        <v>831</v>
      </c>
    </row>
    <row r="137" spans="1:27" ht="31.5">
      <c r="A137" s="183" t="s">
        <v>336</v>
      </c>
      <c r="B137" s="184" t="s">
        <v>336</v>
      </c>
      <c r="C137" s="176" t="s">
        <v>535</v>
      </c>
      <c r="D137" s="175"/>
      <c r="E137" s="175" t="s">
        <v>260</v>
      </c>
      <c r="F137" s="192">
        <v>26</v>
      </c>
      <c r="G137" s="192">
        <v>599.32000000000005</v>
      </c>
      <c r="H137" s="189">
        <f>ROUND(G137*ROUND(F137,2),2)</f>
        <v>15582.32</v>
      </c>
      <c r="P137" s="44" t="s">
        <v>50</v>
      </c>
      <c r="AA137" s="44" t="s">
        <v>832</v>
      </c>
    </row>
    <row r="138" spans="1:27" ht="31.5">
      <c r="A138" s="183" t="s">
        <v>594</v>
      </c>
      <c r="B138" s="184" t="s">
        <v>594</v>
      </c>
      <c r="C138" s="176" t="s">
        <v>536</v>
      </c>
      <c r="D138" s="175"/>
      <c r="E138" s="175" t="s">
        <v>211</v>
      </c>
      <c r="F138" s="192">
        <v>84</v>
      </c>
      <c r="G138" s="192">
        <v>113.47</v>
      </c>
      <c r="H138" s="189">
        <f>ROUND(G138*ROUND(F138,2),2)</f>
        <v>9531.48</v>
      </c>
      <c r="P138" s="44" t="s">
        <v>50</v>
      </c>
      <c r="AA138" s="44" t="s">
        <v>833</v>
      </c>
    </row>
    <row r="139" spans="1:27">
      <c r="A139" s="183" t="s">
        <v>595</v>
      </c>
      <c r="B139" s="184" t="s">
        <v>595</v>
      </c>
      <c r="C139" s="176" t="s">
        <v>280</v>
      </c>
      <c r="D139" s="175"/>
      <c r="E139" s="175" t="s">
        <v>281</v>
      </c>
      <c r="F139" s="192">
        <v>16</v>
      </c>
      <c r="G139" s="192">
        <v>363.56</v>
      </c>
      <c r="H139" s="189">
        <f>ROUND(G139*ROUND(F139,2),2)</f>
        <v>5816.96</v>
      </c>
      <c r="P139" s="44" t="s">
        <v>50</v>
      </c>
      <c r="AA139" s="44" t="s">
        <v>834</v>
      </c>
    </row>
    <row r="140" spans="1:27">
      <c r="A140" s="183" t="s">
        <v>596</v>
      </c>
      <c r="B140" s="184" t="s">
        <v>596</v>
      </c>
      <c r="C140" s="176" t="s">
        <v>282</v>
      </c>
      <c r="D140" s="175"/>
      <c r="E140" s="175" t="s">
        <v>283</v>
      </c>
      <c r="F140" s="192">
        <v>22</v>
      </c>
      <c r="G140" s="192">
        <v>44.07</v>
      </c>
      <c r="H140" s="189">
        <f>ROUND(G140*ROUND(F140,2),2)</f>
        <v>969.54</v>
      </c>
      <c r="P140" s="44" t="s">
        <v>50</v>
      </c>
      <c r="AA140" s="44" t="s">
        <v>835</v>
      </c>
    </row>
    <row r="141" spans="1:27">
      <c r="A141" s="183" t="s">
        <v>597</v>
      </c>
      <c r="B141" s="184" t="s">
        <v>597</v>
      </c>
      <c r="C141" s="176" t="s">
        <v>284</v>
      </c>
      <c r="D141" s="175"/>
      <c r="E141" s="175" t="s">
        <v>285</v>
      </c>
      <c r="F141" s="192">
        <v>6</v>
      </c>
      <c r="G141" s="192">
        <v>178.47</v>
      </c>
      <c r="H141" s="189">
        <f>ROUND(G141*ROUND(F141,2),2)</f>
        <v>1070.82</v>
      </c>
      <c r="P141" s="44" t="s">
        <v>50</v>
      </c>
      <c r="AA141" s="44" t="s">
        <v>836</v>
      </c>
    </row>
    <row r="142" spans="1:27">
      <c r="A142" s="181" t="s">
        <v>190</v>
      </c>
      <c r="B142" s="182">
        <v>20</v>
      </c>
      <c r="C142" s="174" t="s">
        <v>337</v>
      </c>
      <c r="D142" s="173"/>
      <c r="E142" s="173" t="s">
        <v>211</v>
      </c>
      <c r="F142" s="192">
        <v>13</v>
      </c>
      <c r="G142" s="192">
        <v>555.03</v>
      </c>
      <c r="H142" s="188">
        <f>ROUND(G142*ROUND(F142,2),2)</f>
        <v>7215.39</v>
      </c>
      <c r="P142" s="44" t="s">
        <v>49</v>
      </c>
      <c r="AA142" s="44" t="s">
        <v>837</v>
      </c>
    </row>
    <row r="143" spans="1:27">
      <c r="A143" s="183" t="s">
        <v>191</v>
      </c>
      <c r="B143" s="184" t="s">
        <v>191</v>
      </c>
      <c r="C143" s="176" t="s">
        <v>418</v>
      </c>
      <c r="D143" s="175"/>
      <c r="E143" s="175" t="s">
        <v>211</v>
      </c>
      <c r="F143" s="192">
        <v>26</v>
      </c>
      <c r="G143" s="192">
        <v>132.19999999999999</v>
      </c>
      <c r="H143" s="189">
        <f>ROUND(G143*ROUND(F143,2),2)</f>
        <v>3437.2</v>
      </c>
      <c r="P143" s="44" t="s">
        <v>50</v>
      </c>
      <c r="AA143" s="44" t="s">
        <v>838</v>
      </c>
    </row>
    <row r="144" spans="1:27">
      <c r="A144" s="183" t="s">
        <v>192</v>
      </c>
      <c r="B144" s="184" t="s">
        <v>192</v>
      </c>
      <c r="C144" s="176" t="s">
        <v>419</v>
      </c>
      <c r="D144" s="175"/>
      <c r="E144" s="175" t="s">
        <v>211</v>
      </c>
      <c r="F144" s="192">
        <v>160</v>
      </c>
      <c r="G144" s="192">
        <v>0.31</v>
      </c>
      <c r="H144" s="189">
        <f>ROUND(G144*ROUND(F144,2),2)</f>
        <v>49.6</v>
      </c>
      <c r="P144" s="44" t="s">
        <v>50</v>
      </c>
      <c r="AA144" s="44" t="s">
        <v>839</v>
      </c>
    </row>
    <row r="145" spans="1:27">
      <c r="A145" s="181" t="s">
        <v>193</v>
      </c>
      <c r="B145" s="182">
        <v>21</v>
      </c>
      <c r="C145" s="174" t="s">
        <v>547</v>
      </c>
      <c r="D145" s="173"/>
      <c r="E145" s="173" t="s">
        <v>211</v>
      </c>
      <c r="F145" s="192">
        <v>14</v>
      </c>
      <c r="G145" s="192">
        <v>1850.08</v>
      </c>
      <c r="H145" s="188">
        <f>ROUND(G145*ROUND(F145,2),2)</f>
        <v>25901.119999999999</v>
      </c>
      <c r="P145" s="44" t="s">
        <v>49</v>
      </c>
      <c r="AA145" s="44" t="s">
        <v>840</v>
      </c>
    </row>
    <row r="146" spans="1:27" ht="31.5">
      <c r="A146" s="183" t="s">
        <v>338</v>
      </c>
      <c r="B146" s="184" t="s">
        <v>338</v>
      </c>
      <c r="C146" s="176" t="s">
        <v>494</v>
      </c>
      <c r="D146" s="175"/>
      <c r="E146" s="175" t="s">
        <v>211</v>
      </c>
      <c r="F146" s="192">
        <v>12</v>
      </c>
      <c r="G146" s="192">
        <v>19279.66</v>
      </c>
      <c r="H146" s="189">
        <f>ROUND(G146*ROUND(F146,2),2)</f>
        <v>231355.92</v>
      </c>
      <c r="P146" s="44" t="s">
        <v>50</v>
      </c>
      <c r="AA146" s="44" t="s">
        <v>841</v>
      </c>
    </row>
    <row r="147" spans="1:27" ht="31.5">
      <c r="A147" s="183" t="s">
        <v>339</v>
      </c>
      <c r="B147" s="184" t="s">
        <v>339</v>
      </c>
      <c r="C147" s="176" t="s">
        <v>495</v>
      </c>
      <c r="D147" s="175"/>
      <c r="E147" s="175" t="s">
        <v>211</v>
      </c>
      <c r="F147" s="192">
        <v>2</v>
      </c>
      <c r="G147" s="192">
        <v>8262.7099999999991</v>
      </c>
      <c r="H147" s="189">
        <f>ROUND(G147*ROUND(F147,2),2)</f>
        <v>16525.419999999998</v>
      </c>
      <c r="P147" s="44" t="s">
        <v>50</v>
      </c>
      <c r="AA147" s="44" t="s">
        <v>842</v>
      </c>
    </row>
    <row r="148" spans="1:27">
      <c r="A148" s="183" t="s">
        <v>340</v>
      </c>
      <c r="B148" s="184" t="s">
        <v>340</v>
      </c>
      <c r="C148" s="176" t="s">
        <v>390</v>
      </c>
      <c r="D148" s="175"/>
      <c r="E148" s="175" t="s">
        <v>211</v>
      </c>
      <c r="F148" s="192">
        <v>8</v>
      </c>
      <c r="G148" s="192">
        <v>255.59</v>
      </c>
      <c r="H148" s="189">
        <f>ROUND(G148*ROUND(F148,2),2)</f>
        <v>2044.72</v>
      </c>
      <c r="P148" s="44" t="s">
        <v>50</v>
      </c>
      <c r="AA148" s="44" t="s">
        <v>843</v>
      </c>
    </row>
    <row r="149" spans="1:27">
      <c r="A149" s="183" t="s">
        <v>598</v>
      </c>
      <c r="B149" s="184" t="s">
        <v>598</v>
      </c>
      <c r="C149" s="176" t="s">
        <v>391</v>
      </c>
      <c r="D149" s="175"/>
      <c r="E149" s="175" t="s">
        <v>211</v>
      </c>
      <c r="F149" s="192">
        <v>104</v>
      </c>
      <c r="G149" s="192">
        <v>10.25</v>
      </c>
      <c r="H149" s="189">
        <f>ROUND(G149*ROUND(F149,2),2)</f>
        <v>1066</v>
      </c>
      <c r="P149" s="44" t="s">
        <v>50</v>
      </c>
      <c r="AA149" s="44" t="s">
        <v>844</v>
      </c>
    </row>
    <row r="150" spans="1:27">
      <c r="A150" s="181" t="s">
        <v>341</v>
      </c>
      <c r="B150" s="182">
        <v>22</v>
      </c>
      <c r="C150" s="174" t="s">
        <v>548</v>
      </c>
      <c r="D150" s="173"/>
      <c r="E150" s="173" t="s">
        <v>211</v>
      </c>
      <c r="F150" s="192">
        <v>1</v>
      </c>
      <c r="G150" s="192">
        <v>1233.3900000000001</v>
      </c>
      <c r="H150" s="188">
        <f>ROUND(G150*ROUND(F150,2),2)</f>
        <v>1233.3900000000001</v>
      </c>
      <c r="P150" s="44" t="s">
        <v>49</v>
      </c>
      <c r="AA150" s="44" t="s">
        <v>845</v>
      </c>
    </row>
    <row r="151" spans="1:27">
      <c r="A151" s="183" t="s">
        <v>342</v>
      </c>
      <c r="B151" s="184" t="s">
        <v>342</v>
      </c>
      <c r="C151" s="176" t="s">
        <v>553</v>
      </c>
      <c r="D151" s="175"/>
      <c r="E151" s="175" t="s">
        <v>76</v>
      </c>
      <c r="F151" s="192">
        <v>1</v>
      </c>
      <c r="G151" s="192">
        <v>242.37</v>
      </c>
      <c r="H151" s="189">
        <f>ROUND(G151*ROUND(F151,2),2)</f>
        <v>242.37</v>
      </c>
      <c r="P151" s="44" t="s">
        <v>50</v>
      </c>
      <c r="AA151" s="44" t="s">
        <v>846</v>
      </c>
    </row>
    <row r="152" spans="1:27">
      <c r="A152" s="183" t="s">
        <v>599</v>
      </c>
      <c r="B152" s="184" t="s">
        <v>599</v>
      </c>
      <c r="C152" s="176" t="s">
        <v>549</v>
      </c>
      <c r="D152" s="175"/>
      <c r="E152" s="175" t="s">
        <v>550</v>
      </c>
      <c r="F152" s="192">
        <v>1</v>
      </c>
      <c r="G152" s="192">
        <v>661.02</v>
      </c>
      <c r="H152" s="189">
        <f>ROUND(G152*ROUND(F152,2),2)</f>
        <v>661.02</v>
      </c>
      <c r="P152" s="44" t="s">
        <v>50</v>
      </c>
      <c r="AA152" s="44" t="s">
        <v>847</v>
      </c>
    </row>
    <row r="153" spans="1:27">
      <c r="A153" s="183" t="s">
        <v>600</v>
      </c>
      <c r="B153" s="184" t="s">
        <v>600</v>
      </c>
      <c r="C153" s="176" t="s">
        <v>551</v>
      </c>
      <c r="D153" s="175"/>
      <c r="E153" s="175" t="s">
        <v>552</v>
      </c>
      <c r="F153" s="192">
        <v>1</v>
      </c>
      <c r="G153" s="192">
        <v>2258.4699999999998</v>
      </c>
      <c r="H153" s="189">
        <f>ROUND(G153*ROUND(F153,2),2)</f>
        <v>2258.4699999999998</v>
      </c>
      <c r="P153" s="44" t="s">
        <v>50</v>
      </c>
      <c r="AA153" s="44" t="s">
        <v>848</v>
      </c>
    </row>
    <row r="154" spans="1:27">
      <c r="A154" s="181" t="s">
        <v>343</v>
      </c>
      <c r="B154" s="182">
        <v>23</v>
      </c>
      <c r="C154" s="174" t="s">
        <v>544</v>
      </c>
      <c r="D154" s="173"/>
      <c r="E154" s="173" t="s">
        <v>260</v>
      </c>
      <c r="F154" s="192">
        <v>68</v>
      </c>
      <c r="G154" s="192">
        <v>86.34</v>
      </c>
      <c r="H154" s="188">
        <f>ROUND(G154*ROUND(F154,2),2)</f>
        <v>5871.12</v>
      </c>
      <c r="P154" s="44" t="s">
        <v>49</v>
      </c>
      <c r="AA154" s="44" t="s">
        <v>849</v>
      </c>
    </row>
    <row r="155" spans="1:27">
      <c r="A155" s="183" t="s">
        <v>601</v>
      </c>
      <c r="B155" s="184" t="s">
        <v>601</v>
      </c>
      <c r="C155" s="176" t="s">
        <v>545</v>
      </c>
      <c r="D155" s="175"/>
      <c r="E155" s="175" t="s">
        <v>260</v>
      </c>
      <c r="F155" s="192">
        <v>68</v>
      </c>
      <c r="G155" s="192">
        <v>462.71</v>
      </c>
      <c r="H155" s="189">
        <f>ROUND(G155*ROUND(F155,2),2)</f>
        <v>31464.28</v>
      </c>
      <c r="P155" s="44" t="s">
        <v>50</v>
      </c>
      <c r="AA155" s="44" t="s">
        <v>850</v>
      </c>
    </row>
    <row r="156" spans="1:27">
      <c r="A156" s="181" t="s">
        <v>344</v>
      </c>
      <c r="B156" s="182">
        <v>24</v>
      </c>
      <c r="C156" s="174" t="s">
        <v>345</v>
      </c>
      <c r="D156" s="173"/>
      <c r="E156" s="173" t="s">
        <v>87</v>
      </c>
      <c r="F156" s="192">
        <v>1</v>
      </c>
      <c r="G156" s="192">
        <v>3700.17</v>
      </c>
      <c r="H156" s="188">
        <f>ROUND(G156*ROUND(F156,2),2)</f>
        <v>3700.17</v>
      </c>
      <c r="P156" s="44" t="s">
        <v>49</v>
      </c>
      <c r="AA156" s="44" t="s">
        <v>851</v>
      </c>
    </row>
    <row r="157" spans="1:27">
      <c r="A157" s="181" t="s">
        <v>346</v>
      </c>
      <c r="B157" s="182">
        <v>25</v>
      </c>
      <c r="C157" s="174" t="s">
        <v>347</v>
      </c>
      <c r="D157" s="173"/>
      <c r="E157" s="173" t="s">
        <v>87</v>
      </c>
      <c r="F157" s="192">
        <v>1</v>
      </c>
      <c r="G157" s="192">
        <v>5550.25</v>
      </c>
      <c r="H157" s="188">
        <f>ROUND(G157*ROUND(F157,2),2)</f>
        <v>5550.25</v>
      </c>
      <c r="P157" s="44" t="s">
        <v>49</v>
      </c>
      <c r="AA157" s="44" t="s">
        <v>852</v>
      </c>
    </row>
    <row r="158" spans="1:27">
      <c r="A158" s="181" t="s">
        <v>348</v>
      </c>
      <c r="B158" s="182">
        <v>26</v>
      </c>
      <c r="C158" s="174" t="s">
        <v>352</v>
      </c>
      <c r="D158" s="173"/>
      <c r="E158" s="173" t="s">
        <v>260</v>
      </c>
      <c r="F158" s="192">
        <v>11.5</v>
      </c>
      <c r="G158" s="192">
        <v>2942.98</v>
      </c>
      <c r="H158" s="188">
        <f>ROUND(G158*ROUND(F158,2),2)</f>
        <v>33844.269999999997</v>
      </c>
      <c r="P158" s="44" t="s">
        <v>49</v>
      </c>
      <c r="AA158" s="44" t="s">
        <v>853</v>
      </c>
    </row>
    <row r="159" spans="1:27">
      <c r="A159" s="183" t="s">
        <v>349</v>
      </c>
      <c r="B159" s="184" t="s">
        <v>349</v>
      </c>
      <c r="C159" s="176" t="s">
        <v>439</v>
      </c>
      <c r="D159" s="175"/>
      <c r="E159" s="175" t="s">
        <v>260</v>
      </c>
      <c r="F159" s="192">
        <v>11.5</v>
      </c>
      <c r="G159" s="192">
        <v>4077.23</v>
      </c>
      <c r="H159" s="189">
        <f>ROUND(G159*ROUND(F159,2),2)</f>
        <v>46888.15</v>
      </c>
      <c r="P159" s="44" t="s">
        <v>50</v>
      </c>
      <c r="AA159" s="44" t="s">
        <v>854</v>
      </c>
    </row>
    <row r="160" spans="1:27">
      <c r="A160" s="181" t="s">
        <v>350</v>
      </c>
      <c r="B160" s="182">
        <v>27</v>
      </c>
      <c r="C160" s="174" t="s">
        <v>351</v>
      </c>
      <c r="D160" s="173"/>
      <c r="E160" s="173" t="s">
        <v>260</v>
      </c>
      <c r="F160" s="192">
        <v>11.5</v>
      </c>
      <c r="G160" s="192">
        <v>141.58000000000001</v>
      </c>
      <c r="H160" s="188">
        <f>ROUND(G160*ROUND(F160,2),2)</f>
        <v>1628.17</v>
      </c>
      <c r="P160" s="44" t="s">
        <v>49</v>
      </c>
      <c r="AA160" s="44" t="s">
        <v>855</v>
      </c>
    </row>
    <row r="161" spans="1:27">
      <c r="A161" s="183" t="s">
        <v>559</v>
      </c>
      <c r="B161" s="184" t="s">
        <v>559</v>
      </c>
      <c r="C161" s="176" t="s">
        <v>496</v>
      </c>
      <c r="D161" s="175"/>
      <c r="E161" s="175" t="s">
        <v>323</v>
      </c>
      <c r="F161" s="192">
        <v>3</v>
      </c>
      <c r="G161" s="192">
        <v>484.75</v>
      </c>
      <c r="H161" s="189">
        <f>ROUND(G161*ROUND(F161,2),2)</f>
        <v>1454.25</v>
      </c>
      <c r="P161" s="44" t="s">
        <v>50</v>
      </c>
      <c r="AA161" s="44" t="s">
        <v>856</v>
      </c>
    </row>
    <row r="162" spans="1:27" ht="31.5">
      <c r="A162" s="181" t="s">
        <v>555</v>
      </c>
      <c r="B162" s="182">
        <v>28</v>
      </c>
      <c r="C162" s="174" t="s">
        <v>560</v>
      </c>
      <c r="D162" s="173"/>
      <c r="E162" s="173" t="s">
        <v>211</v>
      </c>
      <c r="F162" s="192">
        <v>16</v>
      </c>
      <c r="G162" s="192">
        <v>246.68</v>
      </c>
      <c r="H162" s="188">
        <f>ROUND(G162*ROUND(F162,2),2)</f>
        <v>3946.88</v>
      </c>
      <c r="P162" s="44" t="s">
        <v>49</v>
      </c>
      <c r="AA162" s="44" t="s">
        <v>857</v>
      </c>
    </row>
    <row r="163" spans="1:27">
      <c r="A163" s="183" t="s">
        <v>556</v>
      </c>
      <c r="B163" s="184" t="s">
        <v>556</v>
      </c>
      <c r="C163" s="176" t="s">
        <v>561</v>
      </c>
      <c r="D163" s="175"/>
      <c r="E163" s="175" t="s">
        <v>211</v>
      </c>
      <c r="F163" s="192">
        <v>3</v>
      </c>
      <c r="G163" s="192">
        <v>2313.56</v>
      </c>
      <c r="H163" s="189">
        <f>ROUND(G163*ROUND(F163,2),2)</f>
        <v>6940.68</v>
      </c>
      <c r="P163" s="44" t="s">
        <v>50</v>
      </c>
      <c r="AA163" s="44" t="s">
        <v>858</v>
      </c>
    </row>
    <row r="164" spans="1:27">
      <c r="A164" s="181" t="s">
        <v>602</v>
      </c>
      <c r="B164" s="182">
        <v>29</v>
      </c>
      <c r="C164" s="174" t="s">
        <v>557</v>
      </c>
      <c r="D164" s="173"/>
      <c r="E164" s="173" t="s">
        <v>211</v>
      </c>
      <c r="F164" s="192">
        <v>1</v>
      </c>
      <c r="G164" s="192">
        <v>5932.61</v>
      </c>
      <c r="H164" s="188">
        <f>ROUND(G164*ROUND(F164,2),2)</f>
        <v>5932.61</v>
      </c>
      <c r="P164" s="44" t="s">
        <v>49</v>
      </c>
      <c r="AA164" s="44" t="s">
        <v>859</v>
      </c>
    </row>
    <row r="165" spans="1:27" ht="31.5">
      <c r="A165" s="183" t="s">
        <v>603</v>
      </c>
      <c r="B165" s="184" t="s">
        <v>603</v>
      </c>
      <c r="C165" s="176" t="s">
        <v>558</v>
      </c>
      <c r="D165" s="175"/>
      <c r="E165" s="175" t="s">
        <v>211</v>
      </c>
      <c r="F165" s="192">
        <v>1</v>
      </c>
      <c r="G165" s="192">
        <v>89237.29</v>
      </c>
      <c r="H165" s="189">
        <f>ROUND(G165*ROUND(F165,2),2)</f>
        <v>89237.29</v>
      </c>
      <c r="P165" s="44" t="s">
        <v>50</v>
      </c>
      <c r="AA165" s="44" t="s">
        <v>860</v>
      </c>
    </row>
    <row r="166" spans="1:27">
      <c r="A166" s="181" t="s">
        <v>639</v>
      </c>
      <c r="B166" s="182">
        <v>30</v>
      </c>
      <c r="C166" s="174" t="s">
        <v>643</v>
      </c>
      <c r="D166" s="173"/>
      <c r="E166" s="173" t="s">
        <v>211</v>
      </c>
      <c r="F166" s="192">
        <v>5</v>
      </c>
      <c r="G166" s="192">
        <v>1850.08</v>
      </c>
      <c r="H166" s="188">
        <f>ROUND(G166*ROUND(F166,2),2)</f>
        <v>9250.4</v>
      </c>
      <c r="P166" s="44" t="s">
        <v>49</v>
      </c>
      <c r="AA166" s="44" t="s">
        <v>861</v>
      </c>
    </row>
    <row r="167" spans="1:27">
      <c r="A167" s="183" t="s">
        <v>640</v>
      </c>
      <c r="B167" s="184" t="s">
        <v>640</v>
      </c>
      <c r="C167" s="176" t="s">
        <v>644</v>
      </c>
      <c r="D167" s="175"/>
      <c r="E167" s="175" t="s">
        <v>211</v>
      </c>
      <c r="F167" s="192">
        <v>5</v>
      </c>
      <c r="G167" s="192">
        <v>2644.07</v>
      </c>
      <c r="H167" s="189">
        <f>ROUND(G167*ROUND(F167,2),2)</f>
        <v>13220.35</v>
      </c>
      <c r="P167" s="44" t="s">
        <v>50</v>
      </c>
      <c r="AA167" s="44" t="s">
        <v>862</v>
      </c>
    </row>
    <row r="168" spans="1:27">
      <c r="A168" s="181" t="s">
        <v>641</v>
      </c>
      <c r="B168" s="182">
        <v>31</v>
      </c>
      <c r="C168" s="174" t="s">
        <v>645</v>
      </c>
      <c r="D168" s="173"/>
      <c r="E168" s="173" t="s">
        <v>211</v>
      </c>
      <c r="F168" s="192">
        <v>13</v>
      </c>
      <c r="G168" s="192">
        <v>123.34</v>
      </c>
      <c r="H168" s="188">
        <f>ROUND(G168*ROUND(F168,2),2)</f>
        <v>1603.42</v>
      </c>
      <c r="P168" s="44" t="s">
        <v>49</v>
      </c>
      <c r="AA168" s="44" t="s">
        <v>863</v>
      </c>
    </row>
    <row r="169" spans="1:27" ht="31.5">
      <c r="A169" s="185" t="s">
        <v>642</v>
      </c>
      <c r="B169" s="186" t="s">
        <v>642</v>
      </c>
      <c r="C169" s="178" t="s">
        <v>646</v>
      </c>
      <c r="D169" s="177"/>
      <c r="E169" s="177" t="s">
        <v>211</v>
      </c>
      <c r="F169" s="193">
        <v>13</v>
      </c>
      <c r="G169" s="193">
        <v>396.61</v>
      </c>
      <c r="H169" s="190">
        <f>ROUND(G169*ROUND(F169,2),2)</f>
        <v>5155.93</v>
      </c>
      <c r="P169" s="44" t="s">
        <v>50</v>
      </c>
      <c r="AA169" s="44" t="s">
        <v>864</v>
      </c>
    </row>
    <row r="170" spans="1:27">
      <c r="A170" s="162" t="s">
        <v>45</v>
      </c>
      <c r="B170" s="162"/>
      <c r="C170" s="162"/>
      <c r="D170" s="162"/>
      <c r="E170" s="162"/>
      <c r="F170" s="162"/>
      <c r="G170" s="162"/>
      <c r="H170" s="163">
        <f>SUM(H69:H169)</f>
        <v>1972065.0399999998</v>
      </c>
      <c r="P170" s="44" t="s">
        <v>44</v>
      </c>
      <c r="AA170" s="44" t="s">
        <v>865</v>
      </c>
    </row>
    <row r="171" spans="1:27">
      <c r="P171" s="44" t="s">
        <v>26</v>
      </c>
      <c r="AA171" s="44" t="s">
        <v>866</v>
      </c>
    </row>
    <row r="172" spans="1:27">
      <c r="A172" s="161">
        <v>4</v>
      </c>
      <c r="B172" s="162" t="s">
        <v>353</v>
      </c>
      <c r="P172" s="44" t="s">
        <v>41</v>
      </c>
      <c r="AA172" s="44" t="s">
        <v>867</v>
      </c>
    </row>
    <row r="173" spans="1:27">
      <c r="A173" s="179" t="s">
        <v>51</v>
      </c>
      <c r="B173" s="180">
        <v>1</v>
      </c>
      <c r="C173" s="172" t="s">
        <v>498</v>
      </c>
      <c r="D173" s="171"/>
      <c r="E173" s="171" t="s">
        <v>260</v>
      </c>
      <c r="F173" s="191">
        <v>305</v>
      </c>
      <c r="G173" s="191">
        <v>74</v>
      </c>
      <c r="H173" s="187">
        <f>ROUND(G173*ROUND(F173,2),2)</f>
        <v>22570</v>
      </c>
      <c r="P173" s="44" t="s">
        <v>49</v>
      </c>
      <c r="AA173" s="44" t="s">
        <v>868</v>
      </c>
    </row>
    <row r="174" spans="1:27">
      <c r="A174" s="181" t="s">
        <v>55</v>
      </c>
      <c r="B174" s="182">
        <v>2</v>
      </c>
      <c r="C174" s="174" t="s">
        <v>354</v>
      </c>
      <c r="D174" s="173"/>
      <c r="E174" s="173" t="s">
        <v>260</v>
      </c>
      <c r="F174" s="192">
        <v>7</v>
      </c>
      <c r="G174" s="192">
        <v>123.34</v>
      </c>
      <c r="H174" s="188">
        <f>ROUND(G174*ROUND(F174,2),2)</f>
        <v>863.38</v>
      </c>
      <c r="P174" s="44" t="s">
        <v>49</v>
      </c>
      <c r="AA174" s="44" t="s">
        <v>869</v>
      </c>
    </row>
    <row r="175" spans="1:27">
      <c r="A175" s="181" t="s">
        <v>59</v>
      </c>
      <c r="B175" s="182">
        <v>3</v>
      </c>
      <c r="C175" s="174" t="s">
        <v>355</v>
      </c>
      <c r="D175" s="173"/>
      <c r="E175" s="173" t="s">
        <v>260</v>
      </c>
      <c r="F175" s="192">
        <v>57.5</v>
      </c>
      <c r="G175" s="192">
        <v>801.7</v>
      </c>
      <c r="H175" s="188">
        <f>ROUND(G175*ROUND(F175,2),2)</f>
        <v>46097.75</v>
      </c>
      <c r="P175" s="44" t="s">
        <v>49</v>
      </c>
      <c r="AA175" s="44" t="s">
        <v>870</v>
      </c>
    </row>
    <row r="176" spans="1:27">
      <c r="A176" s="183" t="s">
        <v>60</v>
      </c>
      <c r="B176" s="184" t="s">
        <v>60</v>
      </c>
      <c r="C176" s="176" t="s">
        <v>303</v>
      </c>
      <c r="D176" s="175"/>
      <c r="E176" s="175" t="s">
        <v>260</v>
      </c>
      <c r="F176" s="192">
        <v>59.28</v>
      </c>
      <c r="G176" s="192">
        <v>89.24</v>
      </c>
      <c r="H176" s="189">
        <f>ROUND(G176*ROUND(F176,2),2)</f>
        <v>5290.15</v>
      </c>
      <c r="P176" s="44" t="s">
        <v>50</v>
      </c>
      <c r="AA176" s="44" t="s">
        <v>871</v>
      </c>
    </row>
    <row r="177" spans="1:27">
      <c r="A177" s="183" t="s">
        <v>61</v>
      </c>
      <c r="B177" s="184" t="s">
        <v>61</v>
      </c>
      <c r="C177" s="176" t="s">
        <v>408</v>
      </c>
      <c r="D177" s="175"/>
      <c r="E177" s="175" t="s">
        <v>76</v>
      </c>
      <c r="F177" s="192">
        <v>148.19999999999999</v>
      </c>
      <c r="G177" s="192">
        <v>48.25</v>
      </c>
      <c r="H177" s="189">
        <f>ROUND(G177*ROUND(F177,2),2)</f>
        <v>7150.65</v>
      </c>
      <c r="P177" s="44" t="s">
        <v>50</v>
      </c>
      <c r="AA177" s="44" t="s">
        <v>872</v>
      </c>
    </row>
    <row r="178" spans="1:27">
      <c r="A178" s="183" t="s">
        <v>62</v>
      </c>
      <c r="B178" s="184" t="s">
        <v>62</v>
      </c>
      <c r="C178" s="176" t="s">
        <v>409</v>
      </c>
      <c r="D178" s="175"/>
      <c r="E178" s="175" t="s">
        <v>76</v>
      </c>
      <c r="F178" s="192">
        <v>44.46</v>
      </c>
      <c r="G178" s="192">
        <v>36.520000000000003</v>
      </c>
      <c r="H178" s="189">
        <f>ROUND(G178*ROUND(F178,2),2)</f>
        <v>1623.68</v>
      </c>
      <c r="P178" s="44" t="s">
        <v>50</v>
      </c>
      <c r="AA178" s="44" t="s">
        <v>873</v>
      </c>
    </row>
    <row r="179" spans="1:27">
      <c r="A179" s="183" t="s">
        <v>88</v>
      </c>
      <c r="B179" s="184" t="s">
        <v>88</v>
      </c>
      <c r="C179" s="176" t="s">
        <v>410</v>
      </c>
      <c r="D179" s="175"/>
      <c r="E179" s="175" t="s">
        <v>80</v>
      </c>
      <c r="F179" s="192">
        <v>13.68</v>
      </c>
      <c r="G179" s="192">
        <v>4.24</v>
      </c>
      <c r="H179" s="189">
        <f>ROUND(G179*ROUND(F179,2),2)</f>
        <v>58</v>
      </c>
      <c r="P179" s="44" t="s">
        <v>50</v>
      </c>
      <c r="AA179" s="44" t="s">
        <v>874</v>
      </c>
    </row>
    <row r="180" spans="1:27">
      <c r="A180" s="183" t="s">
        <v>89</v>
      </c>
      <c r="B180" s="184" t="s">
        <v>89</v>
      </c>
      <c r="C180" s="176" t="s">
        <v>411</v>
      </c>
      <c r="D180" s="175"/>
      <c r="E180" s="175" t="s">
        <v>80</v>
      </c>
      <c r="F180" s="192">
        <v>86.64</v>
      </c>
      <c r="G180" s="192">
        <v>13.88</v>
      </c>
      <c r="H180" s="189">
        <f>ROUND(G180*ROUND(F180,2),2)</f>
        <v>1202.56</v>
      </c>
      <c r="P180" s="44" t="s">
        <v>50</v>
      </c>
      <c r="AA180" s="44" t="s">
        <v>875</v>
      </c>
    </row>
    <row r="181" spans="1:27">
      <c r="A181" s="183" t="s">
        <v>90</v>
      </c>
      <c r="B181" s="184" t="s">
        <v>90</v>
      </c>
      <c r="C181" s="176" t="s">
        <v>412</v>
      </c>
      <c r="D181" s="175"/>
      <c r="E181" s="175" t="s">
        <v>80</v>
      </c>
      <c r="F181" s="192">
        <v>36.479999999999997</v>
      </c>
      <c r="G181" s="192">
        <v>10.32</v>
      </c>
      <c r="H181" s="189">
        <f>ROUND(G181*ROUND(F181,2),2)</f>
        <v>376.47</v>
      </c>
      <c r="P181" s="44" t="s">
        <v>50</v>
      </c>
      <c r="AA181" s="44" t="s">
        <v>876</v>
      </c>
    </row>
    <row r="182" spans="1:27">
      <c r="A182" s="183" t="s">
        <v>91</v>
      </c>
      <c r="B182" s="184" t="s">
        <v>91</v>
      </c>
      <c r="C182" s="176" t="s">
        <v>413</v>
      </c>
      <c r="D182" s="175"/>
      <c r="E182" s="175" t="s">
        <v>80</v>
      </c>
      <c r="F182" s="192">
        <v>36.479999999999997</v>
      </c>
      <c r="G182" s="192">
        <v>25.02</v>
      </c>
      <c r="H182" s="189">
        <f>ROUND(G182*ROUND(F182,2),2)</f>
        <v>912.73</v>
      </c>
      <c r="P182" s="44" t="s">
        <v>50</v>
      </c>
      <c r="AA182" s="44" t="s">
        <v>877</v>
      </c>
    </row>
    <row r="183" spans="1:27">
      <c r="A183" s="183" t="s">
        <v>92</v>
      </c>
      <c r="B183" s="184" t="s">
        <v>92</v>
      </c>
      <c r="C183" s="176" t="s">
        <v>306</v>
      </c>
      <c r="D183" s="175"/>
      <c r="E183" s="175" t="s">
        <v>80</v>
      </c>
      <c r="F183" s="192">
        <v>1254</v>
      </c>
      <c r="G183" s="192">
        <v>0.13</v>
      </c>
      <c r="H183" s="189">
        <f>ROUND(G183*ROUND(F183,2),2)</f>
        <v>163.02000000000001</v>
      </c>
      <c r="P183" s="44" t="s">
        <v>50</v>
      </c>
      <c r="AA183" s="44" t="s">
        <v>878</v>
      </c>
    </row>
    <row r="184" spans="1:27">
      <c r="A184" s="183" t="s">
        <v>93</v>
      </c>
      <c r="B184" s="184" t="s">
        <v>93</v>
      </c>
      <c r="C184" s="176" t="s">
        <v>414</v>
      </c>
      <c r="D184" s="175"/>
      <c r="E184" s="175" t="s">
        <v>80</v>
      </c>
      <c r="F184" s="192">
        <v>38.76</v>
      </c>
      <c r="G184" s="192">
        <v>7.27</v>
      </c>
      <c r="H184" s="189">
        <f>ROUND(G184*ROUND(F184,2),2)</f>
        <v>281.79000000000002</v>
      </c>
      <c r="P184" s="44" t="s">
        <v>50</v>
      </c>
      <c r="AA184" s="44" t="s">
        <v>879</v>
      </c>
    </row>
    <row r="185" spans="1:27">
      <c r="A185" s="183" t="s">
        <v>392</v>
      </c>
      <c r="B185" s="184" t="s">
        <v>392</v>
      </c>
      <c r="C185" s="176" t="s">
        <v>308</v>
      </c>
      <c r="D185" s="175"/>
      <c r="E185" s="175" t="s">
        <v>309</v>
      </c>
      <c r="F185" s="192">
        <v>28.5</v>
      </c>
      <c r="G185" s="192">
        <v>17.63</v>
      </c>
      <c r="H185" s="189">
        <f>ROUND(G185*ROUND(F185,2),2)</f>
        <v>502.46</v>
      </c>
      <c r="P185" s="44" t="s">
        <v>50</v>
      </c>
      <c r="AA185" s="44" t="s">
        <v>880</v>
      </c>
    </row>
    <row r="186" spans="1:27">
      <c r="A186" s="183" t="s">
        <v>393</v>
      </c>
      <c r="B186" s="184" t="s">
        <v>393</v>
      </c>
      <c r="C186" s="176" t="s">
        <v>310</v>
      </c>
      <c r="D186" s="175"/>
      <c r="E186" s="175" t="s">
        <v>76</v>
      </c>
      <c r="F186" s="192">
        <v>61.56</v>
      </c>
      <c r="G186" s="192">
        <v>2.91</v>
      </c>
      <c r="H186" s="189">
        <f>ROUND(G186*ROUND(F186,2),2)</f>
        <v>179.14</v>
      </c>
      <c r="P186" s="44" t="s">
        <v>50</v>
      </c>
      <c r="AA186" s="44" t="s">
        <v>881</v>
      </c>
    </row>
    <row r="187" spans="1:27">
      <c r="A187" s="183" t="s">
        <v>394</v>
      </c>
      <c r="B187" s="184" t="s">
        <v>394</v>
      </c>
      <c r="C187" s="176" t="s">
        <v>229</v>
      </c>
      <c r="D187" s="175"/>
      <c r="E187" s="175" t="s">
        <v>80</v>
      </c>
      <c r="F187" s="192">
        <v>111.72</v>
      </c>
      <c r="G187" s="192">
        <v>0.39</v>
      </c>
      <c r="H187" s="189">
        <f>ROUND(G187*ROUND(F187,2),2)</f>
        <v>43.57</v>
      </c>
      <c r="P187" s="44" t="s">
        <v>50</v>
      </c>
      <c r="AA187" s="44" t="s">
        <v>882</v>
      </c>
    </row>
    <row r="188" spans="1:27">
      <c r="A188" s="183" t="s">
        <v>395</v>
      </c>
      <c r="B188" s="184" t="s">
        <v>395</v>
      </c>
      <c r="C188" s="176" t="s">
        <v>313</v>
      </c>
      <c r="D188" s="175"/>
      <c r="E188" s="175" t="s">
        <v>314</v>
      </c>
      <c r="F188" s="192">
        <v>5.7</v>
      </c>
      <c r="G188" s="192">
        <v>35.25</v>
      </c>
      <c r="H188" s="189">
        <f>ROUND(G188*ROUND(F188,2),2)</f>
        <v>200.93</v>
      </c>
      <c r="P188" s="44" t="s">
        <v>50</v>
      </c>
      <c r="AA188" s="44" t="s">
        <v>883</v>
      </c>
    </row>
    <row r="189" spans="1:27">
      <c r="A189" s="181" t="s">
        <v>94</v>
      </c>
      <c r="B189" s="182">
        <v>4</v>
      </c>
      <c r="C189" s="174" t="s">
        <v>356</v>
      </c>
      <c r="D189" s="173"/>
      <c r="E189" s="173" t="s">
        <v>260</v>
      </c>
      <c r="F189" s="192">
        <v>63.1</v>
      </c>
      <c r="G189" s="192">
        <v>431.69</v>
      </c>
      <c r="H189" s="188">
        <f>ROUND(G189*ROUND(F189,2),2)</f>
        <v>27239.64</v>
      </c>
      <c r="P189" s="44" t="s">
        <v>49</v>
      </c>
      <c r="AA189" s="44" t="s">
        <v>884</v>
      </c>
    </row>
    <row r="190" spans="1:27">
      <c r="A190" s="183" t="s">
        <v>95</v>
      </c>
      <c r="B190" s="184" t="s">
        <v>95</v>
      </c>
      <c r="C190" s="176" t="s">
        <v>303</v>
      </c>
      <c r="D190" s="175"/>
      <c r="E190" s="175" t="s">
        <v>260</v>
      </c>
      <c r="F190" s="192">
        <v>72.3</v>
      </c>
      <c r="G190" s="192">
        <v>89.24</v>
      </c>
      <c r="H190" s="189">
        <f>ROUND(G190*ROUND(F190,2),2)</f>
        <v>6452.05</v>
      </c>
      <c r="P190" s="44" t="s">
        <v>50</v>
      </c>
      <c r="AA190" s="44" t="s">
        <v>885</v>
      </c>
    </row>
    <row r="191" spans="1:27">
      <c r="A191" s="183" t="s">
        <v>96</v>
      </c>
      <c r="B191" s="184" t="s">
        <v>96</v>
      </c>
      <c r="C191" s="176" t="s">
        <v>408</v>
      </c>
      <c r="D191" s="175"/>
      <c r="E191" s="175" t="s">
        <v>76</v>
      </c>
      <c r="F191" s="192">
        <v>189.3</v>
      </c>
      <c r="G191" s="192">
        <v>48.25</v>
      </c>
      <c r="H191" s="189">
        <f>ROUND(G191*ROUND(F191,2),2)</f>
        <v>9133.73</v>
      </c>
      <c r="P191" s="44" t="s">
        <v>50</v>
      </c>
      <c r="AA191" s="44" t="s">
        <v>886</v>
      </c>
    </row>
    <row r="192" spans="1:27">
      <c r="A192" s="183" t="s">
        <v>97</v>
      </c>
      <c r="B192" s="184" t="s">
        <v>97</v>
      </c>
      <c r="C192" s="176" t="s">
        <v>409</v>
      </c>
      <c r="D192" s="175"/>
      <c r="E192" s="175" t="s">
        <v>76</v>
      </c>
      <c r="F192" s="192">
        <v>50</v>
      </c>
      <c r="G192" s="192">
        <v>36.520000000000003</v>
      </c>
      <c r="H192" s="189">
        <f>ROUND(G192*ROUND(F192,2),2)</f>
        <v>1826</v>
      </c>
      <c r="P192" s="44" t="s">
        <v>50</v>
      </c>
      <c r="AA192" s="44" t="s">
        <v>887</v>
      </c>
    </row>
    <row r="193" spans="1:27">
      <c r="A193" s="183" t="s">
        <v>396</v>
      </c>
      <c r="B193" s="184" t="s">
        <v>396</v>
      </c>
      <c r="C193" s="176" t="s">
        <v>410</v>
      </c>
      <c r="D193" s="175"/>
      <c r="E193" s="175" t="s">
        <v>80</v>
      </c>
      <c r="F193" s="192">
        <v>15.5</v>
      </c>
      <c r="G193" s="192">
        <v>4.24</v>
      </c>
      <c r="H193" s="189">
        <f>ROUND(G193*ROUND(F193,2),2)</f>
        <v>65.72</v>
      </c>
      <c r="P193" s="44" t="s">
        <v>50</v>
      </c>
      <c r="AA193" s="44" t="s">
        <v>888</v>
      </c>
    </row>
    <row r="194" spans="1:27">
      <c r="A194" s="183" t="s">
        <v>397</v>
      </c>
      <c r="B194" s="184" t="s">
        <v>397</v>
      </c>
      <c r="C194" s="176" t="s">
        <v>411</v>
      </c>
      <c r="D194" s="175"/>
      <c r="E194" s="175" t="s">
        <v>80</v>
      </c>
      <c r="F194" s="192">
        <v>108.42</v>
      </c>
      <c r="G194" s="192">
        <v>13.88</v>
      </c>
      <c r="H194" s="189">
        <f>ROUND(G194*ROUND(F194,2),2)</f>
        <v>1504.87</v>
      </c>
      <c r="P194" s="44" t="s">
        <v>50</v>
      </c>
      <c r="AA194" s="44" t="s">
        <v>889</v>
      </c>
    </row>
    <row r="195" spans="1:27">
      <c r="A195" s="183" t="s">
        <v>398</v>
      </c>
      <c r="B195" s="184" t="s">
        <v>398</v>
      </c>
      <c r="C195" s="176" t="s">
        <v>412</v>
      </c>
      <c r="D195" s="175"/>
      <c r="E195" s="175" t="s">
        <v>80</v>
      </c>
      <c r="F195" s="192">
        <v>46.46</v>
      </c>
      <c r="G195" s="192">
        <v>10.32</v>
      </c>
      <c r="H195" s="189">
        <f>ROUND(G195*ROUND(F195,2),2)</f>
        <v>479.47</v>
      </c>
      <c r="P195" s="44" t="s">
        <v>50</v>
      </c>
      <c r="AA195" s="44" t="s">
        <v>890</v>
      </c>
    </row>
    <row r="196" spans="1:27">
      <c r="A196" s="183" t="s">
        <v>399</v>
      </c>
      <c r="B196" s="184" t="s">
        <v>399</v>
      </c>
      <c r="C196" s="176" t="s">
        <v>413</v>
      </c>
      <c r="D196" s="175"/>
      <c r="E196" s="175" t="s">
        <v>80</v>
      </c>
      <c r="F196" s="192">
        <v>46.46</v>
      </c>
      <c r="G196" s="192">
        <v>25.02</v>
      </c>
      <c r="H196" s="189">
        <f>ROUND(G196*ROUND(F196,2),2)</f>
        <v>1162.43</v>
      </c>
      <c r="P196" s="44" t="s">
        <v>50</v>
      </c>
      <c r="AA196" s="44" t="s">
        <v>891</v>
      </c>
    </row>
    <row r="197" spans="1:27">
      <c r="A197" s="183" t="s">
        <v>400</v>
      </c>
      <c r="B197" s="184" t="s">
        <v>400</v>
      </c>
      <c r="C197" s="176" t="s">
        <v>306</v>
      </c>
      <c r="D197" s="175"/>
      <c r="E197" s="175" t="s">
        <v>80</v>
      </c>
      <c r="F197" s="192">
        <v>1548.82</v>
      </c>
      <c r="G197" s="192">
        <v>0.13</v>
      </c>
      <c r="H197" s="189">
        <f>ROUND(G197*ROUND(F197,2),2)</f>
        <v>201.35</v>
      </c>
      <c r="P197" s="44" t="s">
        <v>50</v>
      </c>
      <c r="AA197" s="44" t="s">
        <v>892</v>
      </c>
    </row>
    <row r="198" spans="1:27">
      <c r="A198" s="183" t="s">
        <v>401</v>
      </c>
      <c r="B198" s="184" t="s">
        <v>401</v>
      </c>
      <c r="C198" s="176" t="s">
        <v>414</v>
      </c>
      <c r="D198" s="175"/>
      <c r="E198" s="175" t="s">
        <v>80</v>
      </c>
      <c r="F198" s="192">
        <v>52</v>
      </c>
      <c r="G198" s="192">
        <v>7.27</v>
      </c>
      <c r="H198" s="189">
        <f>ROUND(G198*ROUND(F198,2),2)</f>
        <v>378.04</v>
      </c>
      <c r="P198" s="44" t="s">
        <v>50</v>
      </c>
      <c r="AA198" s="44" t="s">
        <v>893</v>
      </c>
    </row>
    <row r="199" spans="1:27">
      <c r="A199" s="183" t="s">
        <v>402</v>
      </c>
      <c r="B199" s="184" t="s">
        <v>402</v>
      </c>
      <c r="C199" s="176" t="s">
        <v>308</v>
      </c>
      <c r="D199" s="175"/>
      <c r="E199" s="175" t="s">
        <v>309</v>
      </c>
      <c r="F199" s="192">
        <v>25.8</v>
      </c>
      <c r="G199" s="192">
        <v>17.63</v>
      </c>
      <c r="H199" s="189">
        <f>ROUND(G199*ROUND(F199,2),2)</f>
        <v>454.85</v>
      </c>
      <c r="P199" s="44" t="s">
        <v>50</v>
      </c>
      <c r="AA199" s="44" t="s">
        <v>894</v>
      </c>
    </row>
    <row r="200" spans="1:27">
      <c r="A200" s="183" t="s">
        <v>403</v>
      </c>
      <c r="B200" s="184" t="s">
        <v>403</v>
      </c>
      <c r="C200" s="176" t="s">
        <v>310</v>
      </c>
      <c r="D200" s="175"/>
      <c r="E200" s="175" t="s">
        <v>76</v>
      </c>
      <c r="F200" s="192">
        <v>77.44</v>
      </c>
      <c r="G200" s="192">
        <v>2.91</v>
      </c>
      <c r="H200" s="189">
        <f>ROUND(G200*ROUND(F200,2),2)</f>
        <v>225.35</v>
      </c>
      <c r="P200" s="44" t="s">
        <v>50</v>
      </c>
      <c r="AA200" s="44" t="s">
        <v>895</v>
      </c>
    </row>
    <row r="201" spans="1:27">
      <c r="A201" s="183" t="s">
        <v>404</v>
      </c>
      <c r="B201" s="184" t="s">
        <v>404</v>
      </c>
      <c r="C201" s="176" t="s">
        <v>229</v>
      </c>
      <c r="D201" s="175"/>
      <c r="E201" s="175" t="s">
        <v>80</v>
      </c>
      <c r="F201" s="192">
        <v>127.35</v>
      </c>
      <c r="G201" s="192">
        <v>0.39</v>
      </c>
      <c r="H201" s="189">
        <f>ROUND(G201*ROUND(F201,2),2)</f>
        <v>49.67</v>
      </c>
      <c r="P201" s="44" t="s">
        <v>50</v>
      </c>
      <c r="AA201" s="44" t="s">
        <v>896</v>
      </c>
    </row>
    <row r="202" spans="1:27">
      <c r="A202" s="183" t="s">
        <v>405</v>
      </c>
      <c r="B202" s="184" t="s">
        <v>405</v>
      </c>
      <c r="C202" s="176" t="s">
        <v>313</v>
      </c>
      <c r="D202" s="175"/>
      <c r="E202" s="175" t="s">
        <v>314</v>
      </c>
      <c r="F202" s="192">
        <v>6.88</v>
      </c>
      <c r="G202" s="192">
        <v>35.25</v>
      </c>
      <c r="H202" s="189">
        <f>ROUND(G202*ROUND(F202,2),2)</f>
        <v>242.52</v>
      </c>
      <c r="P202" s="44" t="s">
        <v>50</v>
      </c>
      <c r="AA202" s="44" t="s">
        <v>897</v>
      </c>
    </row>
    <row r="203" spans="1:27">
      <c r="A203" s="181" t="s">
        <v>104</v>
      </c>
      <c r="B203" s="182">
        <v>5</v>
      </c>
      <c r="C203" s="174" t="s">
        <v>362</v>
      </c>
      <c r="D203" s="173"/>
      <c r="E203" s="173" t="s">
        <v>76</v>
      </c>
      <c r="F203" s="192">
        <v>27</v>
      </c>
      <c r="G203" s="192">
        <v>357.68</v>
      </c>
      <c r="H203" s="188">
        <f>ROUND(G203*ROUND(F203,2),2)</f>
        <v>9657.36</v>
      </c>
      <c r="P203" s="44" t="s">
        <v>49</v>
      </c>
      <c r="AA203" s="44" t="s">
        <v>898</v>
      </c>
    </row>
    <row r="204" spans="1:27">
      <c r="A204" s="183" t="s">
        <v>105</v>
      </c>
      <c r="B204" s="184" t="s">
        <v>105</v>
      </c>
      <c r="C204" s="176" t="s">
        <v>303</v>
      </c>
      <c r="D204" s="175"/>
      <c r="E204" s="175" t="s">
        <v>260</v>
      </c>
      <c r="F204" s="192">
        <v>24</v>
      </c>
      <c r="G204" s="192">
        <v>95.85</v>
      </c>
      <c r="H204" s="189">
        <f>ROUND(G204*ROUND(F204,2),2)</f>
        <v>2300.4</v>
      </c>
      <c r="P204" s="44" t="s">
        <v>50</v>
      </c>
      <c r="AA204" s="44" t="s">
        <v>899</v>
      </c>
    </row>
    <row r="205" spans="1:27">
      <c r="A205" s="183" t="s">
        <v>106</v>
      </c>
      <c r="B205" s="184" t="s">
        <v>106</v>
      </c>
      <c r="C205" s="176" t="s">
        <v>304</v>
      </c>
      <c r="D205" s="175"/>
      <c r="E205" s="175" t="s">
        <v>76</v>
      </c>
      <c r="F205" s="192">
        <v>55</v>
      </c>
      <c r="G205" s="192">
        <v>71.61</v>
      </c>
      <c r="H205" s="189">
        <f>ROUND(G205*ROUND(F205,2),2)</f>
        <v>3938.55</v>
      </c>
      <c r="P205" s="44" t="s">
        <v>50</v>
      </c>
      <c r="AA205" s="44" t="s">
        <v>900</v>
      </c>
    </row>
    <row r="206" spans="1:27">
      <c r="A206" s="183" t="s">
        <v>107</v>
      </c>
      <c r="B206" s="184" t="s">
        <v>107</v>
      </c>
      <c r="C206" s="176" t="s">
        <v>305</v>
      </c>
      <c r="D206" s="175"/>
      <c r="E206" s="175" t="s">
        <v>76</v>
      </c>
      <c r="F206" s="192">
        <v>39</v>
      </c>
      <c r="G206" s="192">
        <v>74.92</v>
      </c>
      <c r="H206" s="189">
        <f>ROUND(G206*ROUND(F206,2),2)</f>
        <v>2921.88</v>
      </c>
      <c r="P206" s="44" t="s">
        <v>50</v>
      </c>
      <c r="AA206" s="44" t="s">
        <v>901</v>
      </c>
    </row>
    <row r="207" spans="1:27">
      <c r="A207" s="183" t="s">
        <v>112</v>
      </c>
      <c r="B207" s="184" t="s">
        <v>112</v>
      </c>
      <c r="C207" s="176" t="s">
        <v>425</v>
      </c>
      <c r="D207" s="175"/>
      <c r="E207" s="175" t="s">
        <v>76</v>
      </c>
      <c r="F207" s="192">
        <v>28</v>
      </c>
      <c r="G207" s="192">
        <v>27.54</v>
      </c>
      <c r="H207" s="189">
        <f>ROUND(G207*ROUND(F207,2),2)</f>
        <v>771.12</v>
      </c>
      <c r="P207" s="44" t="s">
        <v>50</v>
      </c>
      <c r="AA207" s="44" t="s">
        <v>902</v>
      </c>
    </row>
    <row r="208" spans="1:27">
      <c r="A208" s="183" t="s">
        <v>420</v>
      </c>
      <c r="B208" s="184" t="s">
        <v>420</v>
      </c>
      <c r="C208" s="176" t="s">
        <v>306</v>
      </c>
      <c r="D208" s="175"/>
      <c r="E208" s="175" t="s">
        <v>80</v>
      </c>
      <c r="F208" s="192">
        <v>320</v>
      </c>
      <c r="G208" s="192">
        <v>0.2</v>
      </c>
      <c r="H208" s="189">
        <f>ROUND(G208*ROUND(F208,2),2)</f>
        <v>64</v>
      </c>
      <c r="P208" s="44" t="s">
        <v>50</v>
      </c>
      <c r="AA208" s="44" t="s">
        <v>903</v>
      </c>
    </row>
    <row r="209" spans="1:27">
      <c r="A209" s="183" t="s">
        <v>421</v>
      </c>
      <c r="B209" s="184" t="s">
        <v>421</v>
      </c>
      <c r="C209" s="176" t="s">
        <v>308</v>
      </c>
      <c r="D209" s="175"/>
      <c r="E209" s="175" t="s">
        <v>309</v>
      </c>
      <c r="F209" s="192">
        <v>10</v>
      </c>
      <c r="G209" s="192">
        <v>16.97</v>
      </c>
      <c r="H209" s="189">
        <f>ROUND(G209*ROUND(F209,2),2)</f>
        <v>169.7</v>
      </c>
      <c r="P209" s="44" t="s">
        <v>50</v>
      </c>
      <c r="AA209" s="44" t="s">
        <v>904</v>
      </c>
    </row>
    <row r="210" spans="1:27">
      <c r="A210" s="183" t="s">
        <v>422</v>
      </c>
      <c r="B210" s="184" t="s">
        <v>422</v>
      </c>
      <c r="C210" s="176" t="s">
        <v>310</v>
      </c>
      <c r="D210" s="175"/>
      <c r="E210" s="175" t="s">
        <v>76</v>
      </c>
      <c r="F210" s="192">
        <v>18</v>
      </c>
      <c r="G210" s="192">
        <v>2.8</v>
      </c>
      <c r="H210" s="189">
        <f>ROUND(G210*ROUND(F210,2),2)</f>
        <v>50.4</v>
      </c>
      <c r="P210" s="44" t="s">
        <v>50</v>
      </c>
      <c r="AA210" s="44" t="s">
        <v>905</v>
      </c>
    </row>
    <row r="211" spans="1:27">
      <c r="A211" s="183" t="s">
        <v>423</v>
      </c>
      <c r="B211" s="184" t="s">
        <v>423</v>
      </c>
      <c r="C211" s="176" t="s">
        <v>651</v>
      </c>
      <c r="D211" s="175"/>
      <c r="E211" s="175" t="s">
        <v>260</v>
      </c>
      <c r="F211" s="192">
        <v>18</v>
      </c>
      <c r="G211" s="192">
        <v>209.32</v>
      </c>
      <c r="H211" s="189">
        <f>ROUND(G211*ROUND(F211,2),2)</f>
        <v>3767.76</v>
      </c>
      <c r="P211" s="44" t="s">
        <v>50</v>
      </c>
      <c r="AA211" s="44" t="s">
        <v>906</v>
      </c>
    </row>
    <row r="212" spans="1:27">
      <c r="A212" s="183" t="s">
        <v>424</v>
      </c>
      <c r="B212" s="184" t="s">
        <v>424</v>
      </c>
      <c r="C212" s="176" t="s">
        <v>229</v>
      </c>
      <c r="D212" s="175"/>
      <c r="E212" s="175" t="s">
        <v>80</v>
      </c>
      <c r="F212" s="192">
        <v>18</v>
      </c>
      <c r="G212" s="192">
        <v>0.39</v>
      </c>
      <c r="H212" s="189">
        <f>ROUND(G212*ROUND(F212,2),2)</f>
        <v>7.02</v>
      </c>
      <c r="P212" s="44" t="s">
        <v>50</v>
      </c>
      <c r="AA212" s="44" t="s">
        <v>907</v>
      </c>
    </row>
    <row r="213" spans="1:27">
      <c r="A213" s="183" t="s">
        <v>426</v>
      </c>
      <c r="B213" s="184" t="s">
        <v>426</v>
      </c>
      <c r="C213" s="176" t="s">
        <v>311</v>
      </c>
      <c r="D213" s="175"/>
      <c r="E213" s="175" t="s">
        <v>76</v>
      </c>
      <c r="F213" s="192">
        <v>15</v>
      </c>
      <c r="G213" s="192">
        <v>9.4700000000000006</v>
      </c>
      <c r="H213" s="189">
        <f>ROUND(G213*ROUND(F213,2),2)</f>
        <v>142.05000000000001</v>
      </c>
      <c r="P213" s="44" t="s">
        <v>50</v>
      </c>
      <c r="AA213" s="147" t="s">
        <v>908</v>
      </c>
    </row>
    <row r="214" spans="1:27">
      <c r="A214" s="183" t="s">
        <v>650</v>
      </c>
      <c r="B214" s="184" t="s">
        <v>650</v>
      </c>
      <c r="C214" s="176" t="s">
        <v>322</v>
      </c>
      <c r="D214" s="175"/>
      <c r="E214" s="175" t="s">
        <v>314</v>
      </c>
      <c r="F214" s="192">
        <v>4</v>
      </c>
      <c r="G214" s="192">
        <v>35.25</v>
      </c>
      <c r="H214" s="189">
        <f>ROUND(G214*ROUND(F214,2),2)</f>
        <v>141</v>
      </c>
      <c r="P214" s="44" t="s">
        <v>50</v>
      </c>
      <c r="AA214" s="44" t="s">
        <v>909</v>
      </c>
    </row>
    <row r="215" spans="1:27">
      <c r="A215" s="181" t="s">
        <v>114</v>
      </c>
      <c r="B215" s="182">
        <v>6</v>
      </c>
      <c r="C215" s="174" t="s">
        <v>427</v>
      </c>
      <c r="D215" s="173"/>
      <c r="E215" s="173" t="s">
        <v>76</v>
      </c>
      <c r="F215" s="192">
        <v>27</v>
      </c>
      <c r="G215" s="192">
        <v>259.01</v>
      </c>
      <c r="H215" s="188">
        <f>ROUND(G215*ROUND(F215,2),2)</f>
        <v>6993.27</v>
      </c>
      <c r="P215" s="44" t="s">
        <v>49</v>
      </c>
      <c r="AA215" s="44" t="s">
        <v>910</v>
      </c>
    </row>
    <row r="216" spans="1:27">
      <c r="A216" s="183" t="s">
        <v>115</v>
      </c>
      <c r="B216" s="184" t="s">
        <v>115</v>
      </c>
      <c r="C216" s="176" t="s">
        <v>322</v>
      </c>
      <c r="D216" s="175"/>
      <c r="E216" s="175" t="s">
        <v>314</v>
      </c>
      <c r="F216" s="192">
        <v>5</v>
      </c>
      <c r="G216" s="192">
        <v>35.25</v>
      </c>
      <c r="H216" s="189">
        <f>ROUND(G216*ROUND(F216,2),2)</f>
        <v>176.25</v>
      </c>
      <c r="P216" s="44" t="s">
        <v>50</v>
      </c>
      <c r="AA216" s="44" t="s">
        <v>911</v>
      </c>
    </row>
    <row r="217" spans="1:27">
      <c r="A217" s="183" t="s">
        <v>213</v>
      </c>
      <c r="B217" s="184" t="s">
        <v>213</v>
      </c>
      <c r="C217" s="176" t="s">
        <v>315</v>
      </c>
      <c r="D217" s="175"/>
      <c r="E217" s="175" t="s">
        <v>281</v>
      </c>
      <c r="F217" s="192">
        <v>3</v>
      </c>
      <c r="G217" s="192">
        <v>657.71</v>
      </c>
      <c r="H217" s="189">
        <f>ROUND(G217*ROUND(F217,2),2)</f>
        <v>1973.13</v>
      </c>
      <c r="P217" s="44" t="s">
        <v>50</v>
      </c>
      <c r="AA217" s="44" t="s">
        <v>912</v>
      </c>
    </row>
    <row r="218" spans="1:27">
      <c r="A218" s="183" t="s">
        <v>360</v>
      </c>
      <c r="B218" s="184" t="s">
        <v>360</v>
      </c>
      <c r="C218" s="176" t="s">
        <v>316</v>
      </c>
      <c r="D218" s="175"/>
      <c r="E218" s="175" t="s">
        <v>281</v>
      </c>
      <c r="F218" s="192">
        <v>0.5</v>
      </c>
      <c r="G218" s="192">
        <v>1246.02</v>
      </c>
      <c r="H218" s="189">
        <f>ROUND(G218*ROUND(F218,2),2)</f>
        <v>623.01</v>
      </c>
      <c r="P218" s="44" t="s">
        <v>50</v>
      </c>
      <c r="AA218" s="44" t="s">
        <v>913</v>
      </c>
    </row>
    <row r="219" spans="1:27">
      <c r="A219" s="183" t="s">
        <v>361</v>
      </c>
      <c r="B219" s="184" t="s">
        <v>361</v>
      </c>
      <c r="C219" s="176" t="s">
        <v>317</v>
      </c>
      <c r="D219" s="175"/>
      <c r="E219" s="175" t="s">
        <v>318</v>
      </c>
      <c r="F219" s="192">
        <v>2</v>
      </c>
      <c r="G219" s="192">
        <v>1121.53</v>
      </c>
      <c r="H219" s="189">
        <f>ROUND(G219*ROUND(F219,2),2)</f>
        <v>2243.06</v>
      </c>
      <c r="P219" s="44" t="s">
        <v>50</v>
      </c>
      <c r="AA219" s="44" t="s">
        <v>914</v>
      </c>
    </row>
    <row r="220" spans="1:27">
      <c r="A220" s="183" t="s">
        <v>428</v>
      </c>
      <c r="B220" s="184" t="s">
        <v>428</v>
      </c>
      <c r="C220" s="176" t="s">
        <v>319</v>
      </c>
      <c r="D220" s="175"/>
      <c r="E220" s="175" t="s">
        <v>76</v>
      </c>
      <c r="F220" s="192">
        <v>1</v>
      </c>
      <c r="G220" s="192">
        <v>242.37</v>
      </c>
      <c r="H220" s="189">
        <f>ROUND(G220*ROUND(F220,2),2)</f>
        <v>242.37</v>
      </c>
      <c r="P220" s="44" t="s">
        <v>50</v>
      </c>
      <c r="AA220" s="44" t="s">
        <v>915</v>
      </c>
    </row>
    <row r="221" spans="1:27">
      <c r="A221" s="181" t="s">
        <v>118</v>
      </c>
      <c r="B221" s="182">
        <v>7</v>
      </c>
      <c r="C221" s="174" t="s">
        <v>499</v>
      </c>
      <c r="D221" s="173"/>
      <c r="E221" s="173" t="s">
        <v>260</v>
      </c>
      <c r="F221" s="192">
        <v>120.6</v>
      </c>
      <c r="G221" s="192">
        <v>220.9</v>
      </c>
      <c r="H221" s="188">
        <f>ROUND(G221*ROUND(F221,2),2)</f>
        <v>26640.54</v>
      </c>
      <c r="P221" s="44" t="s">
        <v>49</v>
      </c>
      <c r="AA221" s="44" t="s">
        <v>916</v>
      </c>
    </row>
    <row r="222" spans="1:27">
      <c r="A222" s="183" t="s">
        <v>119</v>
      </c>
      <c r="B222" s="184" t="s">
        <v>119</v>
      </c>
      <c r="C222" s="176" t="s">
        <v>313</v>
      </c>
      <c r="D222" s="175"/>
      <c r="E222" s="175" t="s">
        <v>314</v>
      </c>
      <c r="F222" s="192">
        <v>25</v>
      </c>
      <c r="G222" s="192">
        <v>35.25</v>
      </c>
      <c r="H222" s="189">
        <f>ROUND(G222*ROUND(F222,2),2)</f>
        <v>881.25</v>
      </c>
      <c r="P222" s="44" t="s">
        <v>50</v>
      </c>
      <c r="AA222" s="44" t="s">
        <v>917</v>
      </c>
    </row>
    <row r="223" spans="1:27">
      <c r="A223" s="183" t="s">
        <v>215</v>
      </c>
      <c r="B223" s="184" t="s">
        <v>215</v>
      </c>
      <c r="C223" s="176" t="s">
        <v>315</v>
      </c>
      <c r="D223" s="175"/>
      <c r="E223" s="175" t="s">
        <v>281</v>
      </c>
      <c r="F223" s="192">
        <v>10</v>
      </c>
      <c r="G223" s="192">
        <v>657.71</v>
      </c>
      <c r="H223" s="189">
        <f>ROUND(G223*ROUND(F223,2),2)</f>
        <v>6577.1</v>
      </c>
      <c r="P223" s="44" t="s">
        <v>50</v>
      </c>
      <c r="AA223" s="44" t="s">
        <v>918</v>
      </c>
    </row>
    <row r="224" spans="1:27">
      <c r="A224" s="183" t="s">
        <v>216</v>
      </c>
      <c r="B224" s="184" t="s">
        <v>216</v>
      </c>
      <c r="C224" s="176" t="s">
        <v>316</v>
      </c>
      <c r="D224" s="175"/>
      <c r="E224" s="175" t="s">
        <v>281</v>
      </c>
      <c r="F224" s="192">
        <v>3</v>
      </c>
      <c r="G224" s="192">
        <v>1246.02</v>
      </c>
      <c r="H224" s="189">
        <f>ROUND(G224*ROUND(F224,2),2)</f>
        <v>3738.06</v>
      </c>
      <c r="P224" s="44" t="s">
        <v>50</v>
      </c>
      <c r="AA224" s="44" t="s">
        <v>919</v>
      </c>
    </row>
    <row r="225" spans="1:27">
      <c r="A225" s="183" t="s">
        <v>265</v>
      </c>
      <c r="B225" s="184" t="s">
        <v>265</v>
      </c>
      <c r="C225" s="176" t="s">
        <v>319</v>
      </c>
      <c r="D225" s="175"/>
      <c r="E225" s="175" t="s">
        <v>76</v>
      </c>
      <c r="F225" s="192">
        <v>5</v>
      </c>
      <c r="G225" s="192">
        <v>242.37</v>
      </c>
      <c r="H225" s="189">
        <f>ROUND(G225*ROUND(F225,2),2)</f>
        <v>1211.8499999999999</v>
      </c>
      <c r="P225" s="44" t="s">
        <v>50</v>
      </c>
      <c r="AA225" s="44" t="s">
        <v>920</v>
      </c>
    </row>
    <row r="226" spans="1:27">
      <c r="A226" s="181" t="s">
        <v>122</v>
      </c>
      <c r="B226" s="182">
        <v>8</v>
      </c>
      <c r="C226" s="174" t="s">
        <v>500</v>
      </c>
      <c r="D226" s="173"/>
      <c r="E226" s="173" t="s">
        <v>260</v>
      </c>
      <c r="F226" s="192">
        <v>120.6</v>
      </c>
      <c r="G226" s="192">
        <v>134.99</v>
      </c>
      <c r="H226" s="188">
        <f>ROUND(G226*ROUND(F226,2),2)</f>
        <v>16279.79</v>
      </c>
      <c r="P226" s="44" t="s">
        <v>49</v>
      </c>
      <c r="AA226" s="44" t="s">
        <v>921</v>
      </c>
    </row>
    <row r="227" spans="1:27">
      <c r="A227" s="183" t="s">
        <v>123</v>
      </c>
      <c r="B227" s="184" t="s">
        <v>123</v>
      </c>
      <c r="C227" s="176" t="s">
        <v>324</v>
      </c>
      <c r="D227" s="175"/>
      <c r="E227" s="175" t="s">
        <v>554</v>
      </c>
      <c r="F227" s="192">
        <v>3</v>
      </c>
      <c r="G227" s="192">
        <v>932.03</v>
      </c>
      <c r="H227" s="189">
        <f>ROUND(G227*ROUND(F227,2),2)</f>
        <v>2796.09</v>
      </c>
      <c r="P227" s="44" t="s">
        <v>50</v>
      </c>
      <c r="AA227" s="44" t="s">
        <v>922</v>
      </c>
    </row>
    <row r="228" spans="1:27">
      <c r="A228" s="183" t="s">
        <v>124</v>
      </c>
      <c r="B228" s="184" t="s">
        <v>124</v>
      </c>
      <c r="C228" s="176" t="s">
        <v>320</v>
      </c>
      <c r="D228" s="175"/>
      <c r="E228" s="175" t="s">
        <v>321</v>
      </c>
      <c r="F228" s="192">
        <v>4</v>
      </c>
      <c r="G228" s="192">
        <v>364.66</v>
      </c>
      <c r="H228" s="189">
        <f>ROUND(G228*ROUND(F228,2),2)</f>
        <v>1458.64</v>
      </c>
      <c r="P228" s="44" t="s">
        <v>50</v>
      </c>
      <c r="AA228" s="44" t="s">
        <v>923</v>
      </c>
    </row>
    <row r="229" spans="1:27">
      <c r="A229" s="181" t="s">
        <v>132</v>
      </c>
      <c r="B229" s="182">
        <v>9</v>
      </c>
      <c r="C229" s="174" t="s">
        <v>357</v>
      </c>
      <c r="D229" s="173"/>
      <c r="E229" s="173" t="s">
        <v>260</v>
      </c>
      <c r="F229" s="192">
        <v>120.6</v>
      </c>
      <c r="G229" s="192">
        <v>98.18</v>
      </c>
      <c r="H229" s="188">
        <f>ROUND(G229*ROUND(F229,2),2)</f>
        <v>11840.51</v>
      </c>
      <c r="P229" s="44" t="s">
        <v>49</v>
      </c>
      <c r="AA229" s="44" t="s">
        <v>924</v>
      </c>
    </row>
    <row r="230" spans="1:27">
      <c r="A230" s="183" t="s">
        <v>133</v>
      </c>
      <c r="B230" s="184" t="s">
        <v>133</v>
      </c>
      <c r="C230" s="176" t="s">
        <v>317</v>
      </c>
      <c r="D230" s="175"/>
      <c r="E230" s="175" t="s">
        <v>318</v>
      </c>
      <c r="F230" s="192">
        <v>9</v>
      </c>
      <c r="G230" s="192">
        <v>1121.53</v>
      </c>
      <c r="H230" s="189">
        <f>ROUND(G230*ROUND(F230,2),2)</f>
        <v>10093.77</v>
      </c>
      <c r="P230" s="44" t="s">
        <v>50</v>
      </c>
      <c r="AA230" s="44" t="s">
        <v>925</v>
      </c>
    </row>
    <row r="231" spans="1:27">
      <c r="A231" s="183" t="s">
        <v>278</v>
      </c>
      <c r="B231" s="184" t="s">
        <v>278</v>
      </c>
      <c r="C231" s="176" t="s">
        <v>319</v>
      </c>
      <c r="D231" s="175"/>
      <c r="E231" s="175" t="s">
        <v>76</v>
      </c>
      <c r="F231" s="192">
        <v>4</v>
      </c>
      <c r="G231" s="192">
        <v>242.37</v>
      </c>
      <c r="H231" s="189">
        <f>ROUND(G231*ROUND(F231,2),2)</f>
        <v>969.48</v>
      </c>
      <c r="P231" s="44" t="s">
        <v>50</v>
      </c>
      <c r="AA231" s="44" t="s">
        <v>926</v>
      </c>
    </row>
    <row r="232" spans="1:27">
      <c r="A232" s="181" t="s">
        <v>136</v>
      </c>
      <c r="B232" s="182">
        <v>10</v>
      </c>
      <c r="C232" s="174" t="s">
        <v>358</v>
      </c>
      <c r="D232" s="173"/>
      <c r="E232" s="173" t="s">
        <v>260</v>
      </c>
      <c r="F232" s="192">
        <v>120.6</v>
      </c>
      <c r="G232" s="192">
        <v>36.82</v>
      </c>
      <c r="H232" s="188">
        <f>ROUND(G232*ROUND(F232,2),2)</f>
        <v>4440.49</v>
      </c>
      <c r="P232" s="44" t="s">
        <v>49</v>
      </c>
      <c r="AA232" s="44" t="s">
        <v>927</v>
      </c>
    </row>
    <row r="233" spans="1:27">
      <c r="A233" s="183" t="s">
        <v>137</v>
      </c>
      <c r="B233" s="184" t="s">
        <v>137</v>
      </c>
      <c r="C233" s="176" t="s">
        <v>322</v>
      </c>
      <c r="D233" s="175"/>
      <c r="E233" s="175" t="s">
        <v>323</v>
      </c>
      <c r="F233" s="192">
        <v>25</v>
      </c>
      <c r="G233" s="192">
        <v>35.25</v>
      </c>
      <c r="H233" s="189">
        <f>ROUND(G233*ROUND(F233,2),2)</f>
        <v>881.25</v>
      </c>
      <c r="P233" s="44" t="s">
        <v>50</v>
      </c>
      <c r="AA233" s="44" t="s">
        <v>928</v>
      </c>
    </row>
    <row r="234" spans="1:27">
      <c r="A234" s="181" t="s">
        <v>142</v>
      </c>
      <c r="B234" s="182">
        <v>11</v>
      </c>
      <c r="C234" s="174" t="s">
        <v>363</v>
      </c>
      <c r="D234" s="173"/>
      <c r="E234" s="173" t="s">
        <v>76</v>
      </c>
      <c r="F234" s="192">
        <v>27</v>
      </c>
      <c r="G234" s="192">
        <v>80.17</v>
      </c>
      <c r="H234" s="188">
        <f>ROUND(G234*ROUND(F234,2),2)</f>
        <v>2164.59</v>
      </c>
      <c r="P234" s="44" t="s">
        <v>49</v>
      </c>
      <c r="AA234" s="44" t="s">
        <v>929</v>
      </c>
    </row>
    <row r="235" spans="1:27">
      <c r="A235" s="183" t="s">
        <v>143</v>
      </c>
      <c r="B235" s="184" t="s">
        <v>143</v>
      </c>
      <c r="C235" s="176" t="s">
        <v>497</v>
      </c>
      <c r="D235" s="175"/>
      <c r="E235" s="175" t="s">
        <v>323</v>
      </c>
      <c r="F235" s="192">
        <v>2</v>
      </c>
      <c r="G235" s="192">
        <v>429.66</v>
      </c>
      <c r="H235" s="189">
        <f>ROUND(G235*ROUND(F235,2),2)</f>
        <v>859.32</v>
      </c>
      <c r="P235" s="44" t="s">
        <v>50</v>
      </c>
      <c r="AA235" s="44" t="s">
        <v>930</v>
      </c>
    </row>
    <row r="236" spans="1:27">
      <c r="A236" s="181" t="s">
        <v>152</v>
      </c>
      <c r="B236" s="182">
        <v>12</v>
      </c>
      <c r="C236" s="174" t="s">
        <v>359</v>
      </c>
      <c r="D236" s="173"/>
      <c r="E236" s="173" t="s">
        <v>260</v>
      </c>
      <c r="F236" s="192">
        <v>120.6</v>
      </c>
      <c r="G236" s="192">
        <v>85.91</v>
      </c>
      <c r="H236" s="188">
        <f>ROUND(G236*ROUND(F236,2),2)</f>
        <v>10360.75</v>
      </c>
      <c r="P236" s="44" t="s">
        <v>49</v>
      </c>
      <c r="AA236" s="44" t="s">
        <v>931</v>
      </c>
    </row>
    <row r="237" spans="1:27">
      <c r="A237" s="183" t="s">
        <v>153</v>
      </c>
      <c r="B237" s="184" t="s">
        <v>153</v>
      </c>
      <c r="C237" s="176" t="s">
        <v>497</v>
      </c>
      <c r="D237" s="175"/>
      <c r="E237" s="175" t="s">
        <v>323</v>
      </c>
      <c r="F237" s="192">
        <v>30</v>
      </c>
      <c r="G237" s="192">
        <v>429.66</v>
      </c>
      <c r="H237" s="189">
        <f>ROUND(G237*ROUND(F237,2),2)</f>
        <v>12889.8</v>
      </c>
      <c r="P237" s="44" t="s">
        <v>50</v>
      </c>
      <c r="AA237" s="44" t="s">
        <v>932</v>
      </c>
    </row>
    <row r="238" spans="1:27">
      <c r="A238" s="181" t="s">
        <v>158</v>
      </c>
      <c r="B238" s="182">
        <v>13</v>
      </c>
      <c r="C238" s="174" t="s">
        <v>364</v>
      </c>
      <c r="D238" s="173"/>
      <c r="E238" s="173" t="s">
        <v>260</v>
      </c>
      <c r="F238" s="192">
        <v>225.5</v>
      </c>
      <c r="G238" s="192">
        <v>172.67</v>
      </c>
      <c r="H238" s="188">
        <f>ROUND(G238*ROUND(F238,2),2)</f>
        <v>38937.089999999997</v>
      </c>
      <c r="P238" s="44" t="s">
        <v>49</v>
      </c>
      <c r="AA238" s="44" t="s">
        <v>933</v>
      </c>
    </row>
    <row r="239" spans="1:27">
      <c r="A239" s="183" t="s">
        <v>159</v>
      </c>
      <c r="B239" s="184" t="s">
        <v>159</v>
      </c>
      <c r="C239" s="176" t="s">
        <v>430</v>
      </c>
      <c r="D239" s="175"/>
      <c r="E239" s="175" t="s">
        <v>80</v>
      </c>
      <c r="F239" s="192">
        <v>102</v>
      </c>
      <c r="G239" s="192">
        <v>51.69</v>
      </c>
      <c r="H239" s="189">
        <f>ROUND(G239*ROUND(F239,2),2)</f>
        <v>5272.38</v>
      </c>
      <c r="P239" s="44" t="s">
        <v>50</v>
      </c>
      <c r="AA239" s="44" t="s">
        <v>934</v>
      </c>
    </row>
    <row r="240" spans="1:27">
      <c r="A240" s="181" t="s">
        <v>165</v>
      </c>
      <c r="B240" s="182">
        <v>14</v>
      </c>
      <c r="C240" s="174" t="s">
        <v>429</v>
      </c>
      <c r="D240" s="173"/>
      <c r="E240" s="173" t="s">
        <v>211</v>
      </c>
      <c r="F240" s="192">
        <v>7</v>
      </c>
      <c r="G240" s="192">
        <v>740.03</v>
      </c>
      <c r="H240" s="188">
        <f>ROUND(G240*ROUND(F240,2),2)</f>
        <v>5180.21</v>
      </c>
      <c r="P240" s="44" t="s">
        <v>49</v>
      </c>
      <c r="AA240" s="44" t="s">
        <v>935</v>
      </c>
    </row>
    <row r="241" spans="1:27">
      <c r="A241" s="183" t="s">
        <v>166</v>
      </c>
      <c r="B241" s="184" t="s">
        <v>166</v>
      </c>
      <c r="C241" s="176" t="s">
        <v>501</v>
      </c>
      <c r="D241" s="175"/>
      <c r="E241" s="175" t="s">
        <v>80</v>
      </c>
      <c r="F241" s="192">
        <v>7</v>
      </c>
      <c r="G241" s="192">
        <v>1046.6099999999999</v>
      </c>
      <c r="H241" s="189">
        <f>ROUND(G241*ROUND(F241,2),2)</f>
        <v>7326.27</v>
      </c>
      <c r="P241" s="44" t="s">
        <v>50</v>
      </c>
      <c r="AA241" s="44" t="s">
        <v>936</v>
      </c>
    </row>
    <row r="242" spans="1:27">
      <c r="A242" s="181" t="s">
        <v>169</v>
      </c>
      <c r="B242" s="182">
        <v>15</v>
      </c>
      <c r="C242" s="174" t="s">
        <v>431</v>
      </c>
      <c r="D242" s="173"/>
      <c r="E242" s="173" t="s">
        <v>87</v>
      </c>
      <c r="F242" s="192">
        <v>1</v>
      </c>
      <c r="G242" s="192">
        <v>21584.32</v>
      </c>
      <c r="H242" s="188">
        <f>ROUND(G242*ROUND(F242,2),2)</f>
        <v>21584.32</v>
      </c>
      <c r="P242" s="44" t="s">
        <v>49</v>
      </c>
      <c r="AA242" s="147" t="s">
        <v>937</v>
      </c>
    </row>
    <row r="243" spans="1:27">
      <c r="A243" s="183" t="s">
        <v>170</v>
      </c>
      <c r="B243" s="184" t="s">
        <v>170</v>
      </c>
      <c r="C243" s="176" t="s">
        <v>537</v>
      </c>
      <c r="D243" s="175"/>
      <c r="E243" s="175" t="s">
        <v>87</v>
      </c>
      <c r="F243" s="192">
        <v>1</v>
      </c>
      <c r="G243" s="192">
        <v>49576.27</v>
      </c>
      <c r="H243" s="189">
        <f>ROUND(G243*ROUND(F243,2),2)</f>
        <v>49576.27</v>
      </c>
      <c r="P243" s="44" t="s">
        <v>50</v>
      </c>
      <c r="AA243" s="44" t="s">
        <v>938</v>
      </c>
    </row>
    <row r="244" spans="1:27" ht="31.5">
      <c r="A244" s="181" t="s">
        <v>176</v>
      </c>
      <c r="B244" s="182">
        <v>16</v>
      </c>
      <c r="C244" s="174" t="s">
        <v>716</v>
      </c>
      <c r="D244" s="173"/>
      <c r="E244" s="173" t="s">
        <v>87</v>
      </c>
      <c r="F244" s="192">
        <v>1</v>
      </c>
      <c r="G244" s="192">
        <v>9250.42</v>
      </c>
      <c r="H244" s="188">
        <f>ROUND(G244*ROUND(F244,2),2)</f>
        <v>9250.42</v>
      </c>
      <c r="P244" s="44" t="s">
        <v>49</v>
      </c>
      <c r="AA244" s="44" t="s">
        <v>939</v>
      </c>
    </row>
    <row r="245" spans="1:27">
      <c r="A245" s="183" t="s">
        <v>177</v>
      </c>
      <c r="B245" s="184" t="s">
        <v>177</v>
      </c>
      <c r="C245" s="176" t="s">
        <v>390</v>
      </c>
      <c r="D245" s="175"/>
      <c r="E245" s="175" t="s">
        <v>211</v>
      </c>
      <c r="F245" s="192">
        <v>8</v>
      </c>
      <c r="G245" s="192">
        <v>255.59</v>
      </c>
      <c r="H245" s="189">
        <f>ROUND(G245*ROUND(F245,2),2)</f>
        <v>2044.72</v>
      </c>
      <c r="P245" s="44" t="s">
        <v>50</v>
      </c>
      <c r="AA245" s="44" t="s">
        <v>940</v>
      </c>
    </row>
    <row r="246" spans="1:27">
      <c r="A246" s="183" t="s">
        <v>178</v>
      </c>
      <c r="B246" s="184" t="s">
        <v>178</v>
      </c>
      <c r="C246" s="176" t="s">
        <v>637</v>
      </c>
      <c r="D246" s="175"/>
      <c r="E246" s="175" t="s">
        <v>211</v>
      </c>
      <c r="F246" s="192">
        <v>3</v>
      </c>
      <c r="G246" s="192">
        <v>495.76</v>
      </c>
      <c r="H246" s="189">
        <f>ROUND(G246*ROUND(F246,2),2)</f>
        <v>1487.28</v>
      </c>
      <c r="P246" s="44" t="s">
        <v>50</v>
      </c>
      <c r="AA246" s="44" t="s">
        <v>941</v>
      </c>
    </row>
    <row r="247" spans="1:27">
      <c r="A247" s="183" t="s">
        <v>179</v>
      </c>
      <c r="B247" s="184" t="s">
        <v>179</v>
      </c>
      <c r="C247" s="176" t="s">
        <v>311</v>
      </c>
      <c r="D247" s="175"/>
      <c r="E247" s="175" t="s">
        <v>76</v>
      </c>
      <c r="F247" s="192">
        <v>26</v>
      </c>
      <c r="G247" s="192">
        <v>9.4700000000000006</v>
      </c>
      <c r="H247" s="189">
        <f>ROUND(G247*ROUND(F247,2),2)</f>
        <v>246.22</v>
      </c>
      <c r="P247" s="44" t="s">
        <v>50</v>
      </c>
      <c r="AA247" s="44" t="s">
        <v>942</v>
      </c>
    </row>
    <row r="248" spans="1:27">
      <c r="A248" s="185" t="s">
        <v>575</v>
      </c>
      <c r="B248" s="186" t="s">
        <v>575</v>
      </c>
      <c r="C248" s="178" t="s">
        <v>652</v>
      </c>
      <c r="D248" s="177"/>
      <c r="E248" s="177" t="s">
        <v>211</v>
      </c>
      <c r="F248" s="193">
        <v>4</v>
      </c>
      <c r="G248" s="193">
        <v>176.27</v>
      </c>
      <c r="H248" s="190">
        <f>ROUND(G248*ROUND(F248,2),2)</f>
        <v>705.08</v>
      </c>
      <c r="P248" s="44" t="s">
        <v>50</v>
      </c>
      <c r="AA248" s="44" t="s">
        <v>943</v>
      </c>
    </row>
    <row r="249" spans="1:27">
      <c r="A249" s="162" t="s">
        <v>45</v>
      </c>
      <c r="B249" s="162"/>
      <c r="C249" s="162"/>
      <c r="D249" s="162"/>
      <c r="E249" s="162"/>
      <c r="F249" s="162"/>
      <c r="G249" s="162"/>
      <c r="H249" s="163">
        <f>SUM(H173:H248)</f>
        <v>428807.84000000008</v>
      </c>
      <c r="P249" s="44" t="s">
        <v>44</v>
      </c>
      <c r="AA249" s="44" t="s">
        <v>944</v>
      </c>
    </row>
    <row r="250" spans="1:27">
      <c r="P250" s="44" t="s">
        <v>26</v>
      </c>
      <c r="AA250" s="44" t="s">
        <v>945</v>
      </c>
    </row>
    <row r="251" spans="1:27">
      <c r="A251" s="161">
        <v>5</v>
      </c>
      <c r="B251" s="162" t="s">
        <v>441</v>
      </c>
      <c r="P251" s="44" t="s">
        <v>41</v>
      </c>
      <c r="AA251" s="44" t="s">
        <v>946</v>
      </c>
    </row>
    <row r="252" spans="1:27" ht="31.5">
      <c r="A252" s="179" t="s">
        <v>51</v>
      </c>
      <c r="B252" s="180">
        <v>1</v>
      </c>
      <c r="C252" s="172" t="s">
        <v>442</v>
      </c>
      <c r="D252" s="171"/>
      <c r="E252" s="171" t="s">
        <v>260</v>
      </c>
      <c r="F252" s="191">
        <v>50</v>
      </c>
      <c r="G252" s="191">
        <v>246.68</v>
      </c>
      <c r="H252" s="187">
        <f>ROUND(G252*ROUND(F252,2),2)</f>
        <v>12334</v>
      </c>
      <c r="P252" s="44" t="s">
        <v>49</v>
      </c>
      <c r="AA252" s="44" t="s">
        <v>947</v>
      </c>
    </row>
    <row r="253" spans="1:27">
      <c r="A253" s="183" t="s">
        <v>52</v>
      </c>
      <c r="B253" s="184" t="s">
        <v>52</v>
      </c>
      <c r="C253" s="176" t="s">
        <v>443</v>
      </c>
      <c r="D253" s="175"/>
      <c r="E253" s="175" t="s">
        <v>260</v>
      </c>
      <c r="F253" s="192">
        <v>50</v>
      </c>
      <c r="G253" s="192">
        <v>716.1</v>
      </c>
      <c r="H253" s="189">
        <f>ROUND(G253*ROUND(F253,2),2)</f>
        <v>35805</v>
      </c>
      <c r="P253" s="44" t="s">
        <v>50</v>
      </c>
      <c r="AA253" s="44" t="s">
        <v>948</v>
      </c>
    </row>
    <row r="254" spans="1:27">
      <c r="A254" s="183" t="s">
        <v>53</v>
      </c>
      <c r="B254" s="184" t="s">
        <v>53</v>
      </c>
      <c r="C254" s="176" t="s">
        <v>79</v>
      </c>
      <c r="D254" s="175"/>
      <c r="E254" s="175" t="s">
        <v>80</v>
      </c>
      <c r="F254" s="192">
        <v>10</v>
      </c>
      <c r="G254" s="192">
        <v>8.65</v>
      </c>
      <c r="H254" s="189">
        <f>ROUND(G254*ROUND(F254,2),2)</f>
        <v>86.5</v>
      </c>
      <c r="P254" s="44" t="s">
        <v>50</v>
      </c>
      <c r="AA254" s="44" t="s">
        <v>949</v>
      </c>
    </row>
    <row r="255" spans="1:27">
      <c r="A255" s="183" t="s">
        <v>54</v>
      </c>
      <c r="B255" s="184" t="s">
        <v>54</v>
      </c>
      <c r="C255" s="176" t="s">
        <v>81</v>
      </c>
      <c r="D255" s="175"/>
      <c r="E255" s="175" t="s">
        <v>76</v>
      </c>
      <c r="F255" s="192">
        <v>10</v>
      </c>
      <c r="G255" s="192">
        <v>21.84</v>
      </c>
      <c r="H255" s="189">
        <f>ROUND(G255*ROUND(F255,2),2)</f>
        <v>218.4</v>
      </c>
      <c r="P255" s="44" t="s">
        <v>50</v>
      </c>
      <c r="AA255" s="44" t="s">
        <v>950</v>
      </c>
    </row>
    <row r="256" spans="1:27">
      <c r="A256" s="183" t="s">
        <v>201</v>
      </c>
      <c r="B256" s="184" t="s">
        <v>201</v>
      </c>
      <c r="C256" s="176" t="s">
        <v>82</v>
      </c>
      <c r="D256" s="175"/>
      <c r="E256" s="175" t="s">
        <v>80</v>
      </c>
      <c r="F256" s="192">
        <v>10</v>
      </c>
      <c r="G256" s="192">
        <v>0.75</v>
      </c>
      <c r="H256" s="189">
        <f>ROUND(G256*ROUND(F256,2),2)</f>
        <v>7.5</v>
      </c>
      <c r="P256" s="44" t="s">
        <v>50</v>
      </c>
      <c r="AA256" s="44" t="s">
        <v>951</v>
      </c>
    </row>
    <row r="257" spans="1:27">
      <c r="A257" s="183" t="s">
        <v>202</v>
      </c>
      <c r="B257" s="184" t="s">
        <v>202</v>
      </c>
      <c r="C257" s="176" t="s">
        <v>444</v>
      </c>
      <c r="D257" s="175"/>
      <c r="E257" s="175" t="s">
        <v>80</v>
      </c>
      <c r="F257" s="192">
        <v>10</v>
      </c>
      <c r="G257" s="192">
        <v>0.74</v>
      </c>
      <c r="H257" s="189">
        <f>ROUND(G257*ROUND(F257,2),2)</f>
        <v>7.4</v>
      </c>
      <c r="P257" s="44" t="s">
        <v>50</v>
      </c>
      <c r="AA257" s="44" t="s">
        <v>952</v>
      </c>
    </row>
    <row r="258" spans="1:27">
      <c r="A258" s="183" t="s">
        <v>203</v>
      </c>
      <c r="B258" s="184" t="s">
        <v>203</v>
      </c>
      <c r="C258" s="176" t="s">
        <v>621</v>
      </c>
      <c r="D258" s="175"/>
      <c r="E258" s="175" t="s">
        <v>80</v>
      </c>
      <c r="F258" s="192">
        <v>25</v>
      </c>
      <c r="G258" s="192">
        <v>73.81</v>
      </c>
      <c r="H258" s="189">
        <f>ROUND(G258*ROUND(F258,2),2)</f>
        <v>1845.25</v>
      </c>
      <c r="P258" s="44" t="s">
        <v>50</v>
      </c>
      <c r="AA258" s="44" t="s">
        <v>953</v>
      </c>
    </row>
    <row r="259" spans="1:27">
      <c r="A259" s="183" t="s">
        <v>204</v>
      </c>
      <c r="B259" s="184" t="s">
        <v>204</v>
      </c>
      <c r="C259" s="176" t="s">
        <v>445</v>
      </c>
      <c r="D259" s="175"/>
      <c r="E259" s="175" t="s">
        <v>80</v>
      </c>
      <c r="F259" s="192">
        <v>10</v>
      </c>
      <c r="G259" s="192">
        <v>319.49</v>
      </c>
      <c r="H259" s="189">
        <f>ROUND(G259*ROUND(F259,2),2)</f>
        <v>3194.9</v>
      </c>
      <c r="P259" s="44" t="s">
        <v>50</v>
      </c>
      <c r="AA259" s="44" t="s">
        <v>954</v>
      </c>
    </row>
    <row r="260" spans="1:27">
      <c r="A260" s="181" t="s">
        <v>55</v>
      </c>
      <c r="B260" s="182">
        <v>2</v>
      </c>
      <c r="C260" s="174" t="s">
        <v>502</v>
      </c>
      <c r="D260" s="173"/>
      <c r="E260" s="173" t="s">
        <v>372</v>
      </c>
      <c r="F260" s="192">
        <v>3</v>
      </c>
      <c r="G260" s="192">
        <v>2466.7800000000002</v>
      </c>
      <c r="H260" s="188">
        <f>ROUND(G260*ROUND(F260,2),2)</f>
        <v>7400.34</v>
      </c>
      <c r="P260" s="44" t="s">
        <v>49</v>
      </c>
      <c r="AA260" s="44" t="s">
        <v>955</v>
      </c>
    </row>
    <row r="261" spans="1:27">
      <c r="A261" s="183" t="s">
        <v>56</v>
      </c>
      <c r="B261" s="184" t="s">
        <v>56</v>
      </c>
      <c r="C261" s="176" t="s">
        <v>503</v>
      </c>
      <c r="D261" s="175"/>
      <c r="E261" s="175" t="s">
        <v>80</v>
      </c>
      <c r="F261" s="192">
        <v>3</v>
      </c>
      <c r="G261" s="192">
        <v>13286.44</v>
      </c>
      <c r="H261" s="189">
        <f>ROUND(G261*ROUND(F261,2),2)</f>
        <v>39859.32</v>
      </c>
      <c r="P261" s="44" t="s">
        <v>50</v>
      </c>
      <c r="AA261" s="44" t="s">
        <v>956</v>
      </c>
    </row>
    <row r="262" spans="1:27">
      <c r="A262" s="183" t="s">
        <v>57</v>
      </c>
      <c r="B262" s="184" t="s">
        <v>57</v>
      </c>
      <c r="C262" s="176" t="s">
        <v>452</v>
      </c>
      <c r="D262" s="175"/>
      <c r="E262" s="175" t="s">
        <v>80</v>
      </c>
      <c r="F262" s="192">
        <v>6</v>
      </c>
      <c r="G262" s="192">
        <v>537.63</v>
      </c>
      <c r="H262" s="189">
        <f>ROUND(G262*ROUND(F262,2),2)</f>
        <v>3225.78</v>
      </c>
      <c r="P262" s="44" t="s">
        <v>50</v>
      </c>
      <c r="AA262" s="44" t="s">
        <v>957</v>
      </c>
    </row>
    <row r="263" spans="1:27">
      <c r="A263" s="183" t="s">
        <v>58</v>
      </c>
      <c r="B263" s="184" t="s">
        <v>58</v>
      </c>
      <c r="C263" s="176" t="s">
        <v>453</v>
      </c>
      <c r="D263" s="175"/>
      <c r="E263" s="175" t="s">
        <v>80</v>
      </c>
      <c r="F263" s="192">
        <v>3</v>
      </c>
      <c r="G263" s="192">
        <v>5208.8100000000004</v>
      </c>
      <c r="H263" s="189">
        <f>ROUND(G263*ROUND(F263,2),2)</f>
        <v>15626.43</v>
      </c>
      <c r="P263" s="44" t="s">
        <v>50</v>
      </c>
      <c r="AA263" s="44" t="s">
        <v>958</v>
      </c>
    </row>
    <row r="264" spans="1:27">
      <c r="A264" s="183" t="s">
        <v>525</v>
      </c>
      <c r="B264" s="184" t="s">
        <v>525</v>
      </c>
      <c r="C264" s="176" t="s">
        <v>582</v>
      </c>
      <c r="D264" s="175"/>
      <c r="E264" s="175" t="s">
        <v>80</v>
      </c>
      <c r="F264" s="192">
        <v>3</v>
      </c>
      <c r="G264" s="192">
        <v>2666.1</v>
      </c>
      <c r="H264" s="189">
        <f>ROUND(G264*ROUND(F264,2),2)</f>
        <v>7998.3</v>
      </c>
      <c r="P264" s="44" t="s">
        <v>50</v>
      </c>
      <c r="AA264" s="44" t="s">
        <v>959</v>
      </c>
    </row>
    <row r="265" spans="1:27">
      <c r="A265" s="181" t="s">
        <v>59</v>
      </c>
      <c r="B265" s="182">
        <v>3</v>
      </c>
      <c r="C265" s="174" t="s">
        <v>454</v>
      </c>
      <c r="D265" s="173"/>
      <c r="E265" s="173" t="s">
        <v>80</v>
      </c>
      <c r="F265" s="192">
        <v>2</v>
      </c>
      <c r="G265" s="192">
        <v>1850.08</v>
      </c>
      <c r="H265" s="188">
        <f>ROUND(G265*ROUND(F265,2),2)</f>
        <v>3700.16</v>
      </c>
      <c r="P265" s="44" t="s">
        <v>49</v>
      </c>
      <c r="AA265" s="44" t="s">
        <v>960</v>
      </c>
    </row>
    <row r="266" spans="1:27">
      <c r="A266" s="183" t="s">
        <v>60</v>
      </c>
      <c r="B266" s="184" t="s">
        <v>60</v>
      </c>
      <c r="C266" s="176" t="s">
        <v>455</v>
      </c>
      <c r="D266" s="175"/>
      <c r="E266" s="175" t="s">
        <v>80</v>
      </c>
      <c r="F266" s="192">
        <v>2</v>
      </c>
      <c r="G266" s="192">
        <v>7458.47</v>
      </c>
      <c r="H266" s="189">
        <f>ROUND(G266*ROUND(F266,2),2)</f>
        <v>14916.94</v>
      </c>
      <c r="P266" s="44" t="s">
        <v>50</v>
      </c>
      <c r="AA266" s="44" t="s">
        <v>961</v>
      </c>
    </row>
    <row r="267" spans="1:27" ht="31.5">
      <c r="A267" s="181" t="s">
        <v>94</v>
      </c>
      <c r="B267" s="182">
        <v>4</v>
      </c>
      <c r="C267" s="174" t="s">
        <v>654</v>
      </c>
      <c r="D267" s="173"/>
      <c r="E267" s="173" t="s">
        <v>80</v>
      </c>
      <c r="F267" s="192">
        <v>3</v>
      </c>
      <c r="G267" s="192">
        <v>7400.34</v>
      </c>
      <c r="H267" s="188">
        <f>ROUND(G267*ROUND(F267,2),2)</f>
        <v>22201.02</v>
      </c>
      <c r="P267" s="44" t="s">
        <v>49</v>
      </c>
      <c r="AA267" s="44" t="s">
        <v>962</v>
      </c>
    </row>
    <row r="268" spans="1:27">
      <c r="A268" s="183" t="s">
        <v>95</v>
      </c>
      <c r="B268" s="184" t="s">
        <v>95</v>
      </c>
      <c r="C268" s="176" t="s">
        <v>623</v>
      </c>
      <c r="D268" s="175"/>
      <c r="E268" s="175" t="s">
        <v>76</v>
      </c>
      <c r="F268" s="192">
        <v>30</v>
      </c>
      <c r="G268" s="192">
        <v>308.47000000000003</v>
      </c>
      <c r="H268" s="189">
        <f>ROUND(G268*ROUND(F268,2),2)</f>
        <v>9254.1</v>
      </c>
      <c r="P268" s="44" t="s">
        <v>50</v>
      </c>
      <c r="AA268" s="44" t="s">
        <v>963</v>
      </c>
    </row>
    <row r="269" spans="1:27">
      <c r="A269" s="183" t="s">
        <v>96</v>
      </c>
      <c r="B269" s="184" t="s">
        <v>96</v>
      </c>
      <c r="C269" s="176" t="s">
        <v>624</v>
      </c>
      <c r="D269" s="175"/>
      <c r="E269" s="175" t="s">
        <v>451</v>
      </c>
      <c r="F269" s="192">
        <v>1</v>
      </c>
      <c r="G269" s="192">
        <v>991.53</v>
      </c>
      <c r="H269" s="189">
        <f>ROUND(G269*ROUND(F269,2),2)</f>
        <v>991.53</v>
      </c>
      <c r="P269" s="44" t="s">
        <v>50</v>
      </c>
      <c r="AA269" s="44" t="s">
        <v>964</v>
      </c>
    </row>
    <row r="270" spans="1:27">
      <c r="A270" s="183" t="s">
        <v>97</v>
      </c>
      <c r="B270" s="184" t="s">
        <v>97</v>
      </c>
      <c r="C270" s="176" t="s">
        <v>625</v>
      </c>
      <c r="D270" s="175"/>
      <c r="E270" s="175" t="s">
        <v>211</v>
      </c>
      <c r="F270" s="192">
        <v>24</v>
      </c>
      <c r="G270" s="192">
        <v>14.1</v>
      </c>
      <c r="H270" s="189">
        <f>ROUND(G270*ROUND(F270,2),2)</f>
        <v>338.4</v>
      </c>
      <c r="P270" s="44" t="s">
        <v>50</v>
      </c>
      <c r="AA270" s="44" t="s">
        <v>965</v>
      </c>
    </row>
    <row r="271" spans="1:27">
      <c r="A271" s="181" t="s">
        <v>104</v>
      </c>
      <c r="B271" s="182">
        <v>5</v>
      </c>
      <c r="C271" s="174" t="s">
        <v>456</v>
      </c>
      <c r="D271" s="173"/>
      <c r="E271" s="173" t="s">
        <v>80</v>
      </c>
      <c r="F271" s="192">
        <v>3</v>
      </c>
      <c r="G271" s="192">
        <v>1850.08</v>
      </c>
      <c r="H271" s="188">
        <f>ROUND(G271*ROUND(F271,2),2)</f>
        <v>5550.24</v>
      </c>
      <c r="P271" s="44" t="s">
        <v>49</v>
      </c>
      <c r="AA271" s="44" t="s">
        <v>966</v>
      </c>
    </row>
    <row r="272" spans="1:27">
      <c r="A272" s="183" t="s">
        <v>105</v>
      </c>
      <c r="B272" s="184" t="s">
        <v>105</v>
      </c>
      <c r="C272" s="176" t="s">
        <v>511</v>
      </c>
      <c r="D272" s="175"/>
      <c r="E272" s="175" t="s">
        <v>80</v>
      </c>
      <c r="F272" s="192">
        <v>3</v>
      </c>
      <c r="G272" s="192">
        <v>2368.64</v>
      </c>
      <c r="H272" s="189">
        <f>ROUND(G272*ROUND(F272,2),2)</f>
        <v>7105.92</v>
      </c>
      <c r="P272" s="44" t="s">
        <v>50</v>
      </c>
      <c r="AA272" s="44" t="s">
        <v>967</v>
      </c>
    </row>
    <row r="273" spans="1:27">
      <c r="A273" s="181" t="s">
        <v>114</v>
      </c>
      <c r="B273" s="182">
        <v>6</v>
      </c>
      <c r="C273" s="174" t="s">
        <v>446</v>
      </c>
      <c r="D273" s="173"/>
      <c r="E273" s="173" t="s">
        <v>260</v>
      </c>
      <c r="F273" s="192">
        <v>15</v>
      </c>
      <c r="G273" s="192">
        <v>61.67</v>
      </c>
      <c r="H273" s="188">
        <f>ROUND(G273*ROUND(F273,2),2)</f>
        <v>925.05</v>
      </c>
      <c r="P273" s="44" t="s">
        <v>49</v>
      </c>
      <c r="AA273" s="44" t="s">
        <v>968</v>
      </c>
    </row>
    <row r="274" spans="1:27">
      <c r="A274" s="183" t="s">
        <v>115</v>
      </c>
      <c r="B274" s="184" t="s">
        <v>115</v>
      </c>
      <c r="C274" s="176" t="s">
        <v>447</v>
      </c>
      <c r="D274" s="175"/>
      <c r="E274" s="175" t="s">
        <v>260</v>
      </c>
      <c r="F274" s="192">
        <v>10</v>
      </c>
      <c r="G274" s="192">
        <v>187.29</v>
      </c>
      <c r="H274" s="189">
        <f>ROUND(G274*ROUND(F274,2),2)</f>
        <v>1872.9</v>
      </c>
      <c r="P274" s="44" t="s">
        <v>50</v>
      </c>
      <c r="AA274" s="44" t="s">
        <v>969</v>
      </c>
    </row>
    <row r="275" spans="1:27">
      <c r="A275" s="183" t="s">
        <v>213</v>
      </c>
      <c r="B275" s="184" t="s">
        <v>213</v>
      </c>
      <c r="C275" s="176" t="s">
        <v>622</v>
      </c>
      <c r="D275" s="175"/>
      <c r="E275" s="175" t="s">
        <v>196</v>
      </c>
      <c r="F275" s="192">
        <v>1</v>
      </c>
      <c r="G275" s="192">
        <v>1244.92</v>
      </c>
      <c r="H275" s="189">
        <f>ROUND(G275*ROUND(F275,2),2)</f>
        <v>1244.92</v>
      </c>
      <c r="P275" s="44" t="s">
        <v>50</v>
      </c>
      <c r="AA275" s="44" t="s">
        <v>970</v>
      </c>
    </row>
    <row r="276" spans="1:27">
      <c r="A276" s="181" t="s">
        <v>118</v>
      </c>
      <c r="B276" s="182">
        <v>7</v>
      </c>
      <c r="C276" s="174" t="s">
        <v>448</v>
      </c>
      <c r="D276" s="173"/>
      <c r="E276" s="173" t="s">
        <v>80</v>
      </c>
      <c r="F276" s="192">
        <v>10</v>
      </c>
      <c r="G276" s="192">
        <v>246.68</v>
      </c>
      <c r="H276" s="188">
        <f>ROUND(G276*ROUND(F276,2),2)</f>
        <v>2466.8000000000002</v>
      </c>
      <c r="P276" s="44" t="s">
        <v>49</v>
      </c>
      <c r="AA276" s="44" t="s">
        <v>971</v>
      </c>
    </row>
    <row r="277" spans="1:27">
      <c r="A277" s="183" t="s">
        <v>119</v>
      </c>
      <c r="B277" s="184" t="s">
        <v>119</v>
      </c>
      <c r="C277" s="176" t="s">
        <v>449</v>
      </c>
      <c r="D277" s="175"/>
      <c r="E277" s="175" t="s">
        <v>80</v>
      </c>
      <c r="F277" s="192">
        <v>10</v>
      </c>
      <c r="G277" s="192">
        <v>211.53</v>
      </c>
      <c r="H277" s="189">
        <f>ROUND(G277*ROUND(F277,2),2)</f>
        <v>2115.3000000000002</v>
      </c>
      <c r="P277" s="44" t="s">
        <v>50</v>
      </c>
      <c r="AA277" s="44" t="s">
        <v>972</v>
      </c>
    </row>
    <row r="278" spans="1:27">
      <c r="A278" s="181" t="s">
        <v>122</v>
      </c>
      <c r="B278" s="182">
        <v>8</v>
      </c>
      <c r="C278" s="174" t="s">
        <v>450</v>
      </c>
      <c r="D278" s="173"/>
      <c r="E278" s="173" t="s">
        <v>451</v>
      </c>
      <c r="F278" s="192">
        <v>4</v>
      </c>
      <c r="G278" s="192">
        <v>740.03</v>
      </c>
      <c r="H278" s="188">
        <f>ROUND(G278*ROUND(F278,2),2)</f>
        <v>2960.12</v>
      </c>
      <c r="P278" s="44" t="s">
        <v>49</v>
      </c>
      <c r="AA278" s="44" t="s">
        <v>973</v>
      </c>
    </row>
    <row r="279" spans="1:27">
      <c r="A279" s="183" t="s">
        <v>123</v>
      </c>
      <c r="B279" s="184" t="s">
        <v>123</v>
      </c>
      <c r="C279" s="176" t="s">
        <v>538</v>
      </c>
      <c r="D279" s="175"/>
      <c r="E279" s="175" t="s">
        <v>451</v>
      </c>
      <c r="F279" s="192">
        <v>4</v>
      </c>
      <c r="G279" s="192">
        <v>1266.95</v>
      </c>
      <c r="H279" s="189">
        <f>ROUND(G279*ROUND(F279,2),2)</f>
        <v>5067.8</v>
      </c>
      <c r="P279" s="44" t="s">
        <v>50</v>
      </c>
      <c r="AA279" s="44" t="s">
        <v>974</v>
      </c>
    </row>
    <row r="280" spans="1:27" ht="31.5">
      <c r="A280" s="181" t="s">
        <v>132</v>
      </c>
      <c r="B280" s="182">
        <v>9</v>
      </c>
      <c r="C280" s="174" t="s">
        <v>513</v>
      </c>
      <c r="D280" s="173"/>
      <c r="E280" s="173" t="s">
        <v>80</v>
      </c>
      <c r="F280" s="192">
        <v>13</v>
      </c>
      <c r="G280" s="192">
        <v>7400.34</v>
      </c>
      <c r="H280" s="188">
        <f>ROUND(G280*ROUND(F280,2),2)</f>
        <v>96204.42</v>
      </c>
      <c r="P280" s="44" t="s">
        <v>49</v>
      </c>
      <c r="AA280" s="44" t="s">
        <v>975</v>
      </c>
    </row>
    <row r="281" spans="1:27">
      <c r="A281" s="183" t="s">
        <v>133</v>
      </c>
      <c r="B281" s="184" t="s">
        <v>133</v>
      </c>
      <c r="C281" s="176" t="s">
        <v>486</v>
      </c>
      <c r="D281" s="175"/>
      <c r="E281" s="175" t="s">
        <v>80</v>
      </c>
      <c r="F281" s="192">
        <v>9</v>
      </c>
      <c r="G281" s="192">
        <v>31310.17</v>
      </c>
      <c r="H281" s="189">
        <f>ROUND(G281*ROUND(F281,2),2)</f>
        <v>281791.53000000003</v>
      </c>
      <c r="P281" s="44" t="s">
        <v>50</v>
      </c>
      <c r="AA281" s="44" t="s">
        <v>976</v>
      </c>
    </row>
    <row r="282" spans="1:27">
      <c r="A282" s="183" t="s">
        <v>278</v>
      </c>
      <c r="B282" s="184" t="s">
        <v>278</v>
      </c>
      <c r="C282" s="176" t="s">
        <v>487</v>
      </c>
      <c r="D282" s="175"/>
      <c r="E282" s="175" t="s">
        <v>80</v>
      </c>
      <c r="F282" s="192">
        <v>3</v>
      </c>
      <c r="G282" s="192">
        <v>34121.69</v>
      </c>
      <c r="H282" s="189">
        <f>ROUND(G282*ROUND(F282,2),2)</f>
        <v>102365.07</v>
      </c>
      <c r="P282" s="44" t="s">
        <v>50</v>
      </c>
      <c r="AA282" s="44" t="s">
        <v>977</v>
      </c>
    </row>
    <row r="283" spans="1:27" ht="31.5">
      <c r="A283" s="183" t="s">
        <v>294</v>
      </c>
      <c r="B283" s="184" t="s">
        <v>294</v>
      </c>
      <c r="C283" s="176" t="s">
        <v>656</v>
      </c>
      <c r="D283" s="175"/>
      <c r="E283" s="175" t="s">
        <v>80</v>
      </c>
      <c r="F283" s="192">
        <v>1</v>
      </c>
      <c r="G283" s="192">
        <v>83552.539999999994</v>
      </c>
      <c r="H283" s="189">
        <f>ROUND(G283*ROUND(F283,2),2)</f>
        <v>83552.539999999994</v>
      </c>
      <c r="P283" s="44" t="s">
        <v>50</v>
      </c>
      <c r="AA283" s="44" t="s">
        <v>978</v>
      </c>
    </row>
    <row r="284" spans="1:27">
      <c r="A284" s="183" t="s">
        <v>295</v>
      </c>
      <c r="B284" s="184" t="s">
        <v>295</v>
      </c>
      <c r="C284" s="176" t="s">
        <v>510</v>
      </c>
      <c r="D284" s="175"/>
      <c r="E284" s="175" t="s">
        <v>372</v>
      </c>
      <c r="F284" s="192">
        <v>13</v>
      </c>
      <c r="G284" s="192">
        <v>1377.12</v>
      </c>
      <c r="H284" s="189">
        <f>ROUND(G284*ROUND(F284,2),2)</f>
        <v>17902.560000000001</v>
      </c>
      <c r="P284" s="44" t="s">
        <v>50</v>
      </c>
      <c r="AA284" s="44" t="s">
        <v>979</v>
      </c>
    </row>
    <row r="285" spans="1:27">
      <c r="A285" s="183" t="s">
        <v>296</v>
      </c>
      <c r="B285" s="184" t="s">
        <v>296</v>
      </c>
      <c r="C285" s="176" t="s">
        <v>512</v>
      </c>
      <c r="D285" s="175"/>
      <c r="E285" s="175" t="s">
        <v>80</v>
      </c>
      <c r="F285" s="192">
        <v>13</v>
      </c>
      <c r="G285" s="192">
        <v>2533.9</v>
      </c>
      <c r="H285" s="189">
        <f>ROUND(G285*ROUND(F285,2),2)</f>
        <v>32940.699999999997</v>
      </c>
      <c r="P285" s="44" t="s">
        <v>50</v>
      </c>
      <c r="AA285" s="44" t="s">
        <v>980</v>
      </c>
    </row>
    <row r="286" spans="1:27">
      <c r="A286" s="196" t="s">
        <v>297</v>
      </c>
      <c r="B286" s="197" t="s">
        <v>297</v>
      </c>
      <c r="C286" s="195" t="s">
        <v>505</v>
      </c>
      <c r="D286" s="194"/>
      <c r="E286" s="194" t="s">
        <v>504</v>
      </c>
      <c r="F286" s="192">
        <v>2</v>
      </c>
      <c r="G286" s="192">
        <v>9915.25</v>
      </c>
      <c r="H286" s="198">
        <f>ROUND(G286*ROUND(F286,2),2)</f>
        <v>19830.5</v>
      </c>
      <c r="P286" s="44" t="s">
        <v>251</v>
      </c>
      <c r="AA286" s="44" t="s">
        <v>981</v>
      </c>
    </row>
    <row r="287" spans="1:27">
      <c r="A287" s="181" t="s">
        <v>136</v>
      </c>
      <c r="B287" s="182">
        <v>10</v>
      </c>
      <c r="C287" s="174" t="s">
        <v>457</v>
      </c>
      <c r="D287" s="173"/>
      <c r="E287" s="173" t="s">
        <v>76</v>
      </c>
      <c r="F287" s="192">
        <v>240</v>
      </c>
      <c r="G287" s="192">
        <v>123.34</v>
      </c>
      <c r="H287" s="188">
        <f>ROUND(G287*ROUND(F287,2),2)</f>
        <v>29601.599999999999</v>
      </c>
      <c r="P287" s="44" t="s">
        <v>49</v>
      </c>
      <c r="AA287" s="44" t="s">
        <v>982</v>
      </c>
    </row>
    <row r="288" spans="1:27">
      <c r="A288" s="183" t="s">
        <v>137</v>
      </c>
      <c r="B288" s="184" t="s">
        <v>137</v>
      </c>
      <c r="C288" s="176" t="s">
        <v>458</v>
      </c>
      <c r="D288" s="175"/>
      <c r="E288" s="175" t="s">
        <v>459</v>
      </c>
      <c r="F288" s="192">
        <v>8</v>
      </c>
      <c r="G288" s="192">
        <v>903.39</v>
      </c>
      <c r="H288" s="189">
        <f>ROUND(G288*ROUND(F288,2),2)</f>
        <v>7227.12</v>
      </c>
      <c r="P288" s="44" t="s">
        <v>50</v>
      </c>
      <c r="AA288" s="44" t="s">
        <v>983</v>
      </c>
    </row>
    <row r="289" spans="1:27">
      <c r="A289" s="183" t="s">
        <v>138</v>
      </c>
      <c r="B289" s="184" t="s">
        <v>138</v>
      </c>
      <c r="C289" s="176" t="s">
        <v>460</v>
      </c>
      <c r="D289" s="175"/>
      <c r="E289" s="175" t="s">
        <v>459</v>
      </c>
      <c r="F289" s="192">
        <v>8</v>
      </c>
      <c r="G289" s="192">
        <v>1487.29</v>
      </c>
      <c r="H289" s="189">
        <f>ROUND(G289*ROUND(F289,2),2)</f>
        <v>11898.32</v>
      </c>
      <c r="P289" s="44" t="s">
        <v>50</v>
      </c>
      <c r="AA289" s="44" t="s">
        <v>984</v>
      </c>
    </row>
    <row r="290" spans="1:27">
      <c r="A290" s="183" t="s">
        <v>139</v>
      </c>
      <c r="B290" s="184" t="s">
        <v>139</v>
      </c>
      <c r="C290" s="176" t="s">
        <v>461</v>
      </c>
      <c r="D290" s="175"/>
      <c r="E290" s="175" t="s">
        <v>309</v>
      </c>
      <c r="F290" s="192">
        <v>0.75</v>
      </c>
      <c r="G290" s="192">
        <v>15423.73</v>
      </c>
      <c r="H290" s="189">
        <f>ROUND(G290*ROUND(F290,2),2)</f>
        <v>11567.8</v>
      </c>
      <c r="P290" s="44" t="s">
        <v>50</v>
      </c>
      <c r="AA290" s="44" t="s">
        <v>985</v>
      </c>
    </row>
    <row r="291" spans="1:27">
      <c r="A291" s="183" t="s">
        <v>140</v>
      </c>
      <c r="B291" s="184" t="s">
        <v>140</v>
      </c>
      <c r="C291" s="176" t="s">
        <v>462</v>
      </c>
      <c r="D291" s="175"/>
      <c r="E291" s="175" t="s">
        <v>463</v>
      </c>
      <c r="F291" s="192">
        <v>3</v>
      </c>
      <c r="G291" s="192">
        <v>385.59</v>
      </c>
      <c r="H291" s="189">
        <f>ROUND(G291*ROUND(F291,2),2)</f>
        <v>1156.77</v>
      </c>
      <c r="P291" s="44" t="s">
        <v>50</v>
      </c>
      <c r="AA291" s="44" t="s">
        <v>986</v>
      </c>
    </row>
    <row r="292" spans="1:27">
      <c r="A292" s="181" t="s">
        <v>142</v>
      </c>
      <c r="B292" s="182">
        <v>11</v>
      </c>
      <c r="C292" s="174" t="s">
        <v>464</v>
      </c>
      <c r="D292" s="173"/>
      <c r="E292" s="173" t="s">
        <v>76</v>
      </c>
      <c r="F292" s="192">
        <v>240</v>
      </c>
      <c r="G292" s="192">
        <v>49.34</v>
      </c>
      <c r="H292" s="188">
        <f>ROUND(G292*ROUND(F292,2),2)</f>
        <v>11841.6</v>
      </c>
      <c r="P292" s="44" t="s">
        <v>49</v>
      </c>
      <c r="AA292" s="44" t="s">
        <v>987</v>
      </c>
    </row>
    <row r="293" spans="1:27">
      <c r="A293" s="183" t="s">
        <v>143</v>
      </c>
      <c r="B293" s="184" t="s">
        <v>143</v>
      </c>
      <c r="C293" s="176" t="s">
        <v>465</v>
      </c>
      <c r="D293" s="175"/>
      <c r="E293" s="175" t="s">
        <v>76</v>
      </c>
      <c r="F293" s="192">
        <v>120</v>
      </c>
      <c r="G293" s="192">
        <v>16.53</v>
      </c>
      <c r="H293" s="189">
        <f>ROUND(G293*ROUND(F293,2),2)</f>
        <v>1983.6</v>
      </c>
      <c r="P293" s="44" t="s">
        <v>50</v>
      </c>
      <c r="AA293" s="44" t="s">
        <v>988</v>
      </c>
    </row>
    <row r="294" spans="1:27">
      <c r="A294" s="183" t="s">
        <v>144</v>
      </c>
      <c r="B294" s="184" t="s">
        <v>144</v>
      </c>
      <c r="C294" s="176" t="s">
        <v>466</v>
      </c>
      <c r="D294" s="175"/>
      <c r="E294" s="175" t="s">
        <v>76</v>
      </c>
      <c r="F294" s="192">
        <v>120</v>
      </c>
      <c r="G294" s="192">
        <v>17.63</v>
      </c>
      <c r="H294" s="189">
        <f>ROUND(G294*ROUND(F294,2),2)</f>
        <v>2115.6</v>
      </c>
      <c r="P294" s="44" t="s">
        <v>50</v>
      </c>
      <c r="AA294" s="44" t="s">
        <v>989</v>
      </c>
    </row>
    <row r="295" spans="1:27">
      <c r="A295" s="183" t="s">
        <v>145</v>
      </c>
      <c r="B295" s="184" t="s">
        <v>145</v>
      </c>
      <c r="C295" s="176" t="s">
        <v>467</v>
      </c>
      <c r="D295" s="175"/>
      <c r="E295" s="175" t="s">
        <v>468</v>
      </c>
      <c r="F295" s="192">
        <v>4</v>
      </c>
      <c r="G295" s="192">
        <v>143.22</v>
      </c>
      <c r="H295" s="189">
        <f>ROUND(G295*ROUND(F295,2),2)</f>
        <v>572.88</v>
      </c>
      <c r="P295" s="44" t="s">
        <v>50</v>
      </c>
      <c r="AA295" s="44" t="s">
        <v>990</v>
      </c>
    </row>
    <row r="296" spans="1:27">
      <c r="A296" s="181" t="s">
        <v>152</v>
      </c>
      <c r="B296" s="182">
        <v>12</v>
      </c>
      <c r="C296" s="174" t="s">
        <v>469</v>
      </c>
      <c r="D296" s="173"/>
      <c r="E296" s="173" t="s">
        <v>80</v>
      </c>
      <c r="F296" s="192">
        <v>13</v>
      </c>
      <c r="G296" s="192">
        <v>1110.05</v>
      </c>
      <c r="H296" s="188">
        <f>ROUND(G296*ROUND(F296,2),2)</f>
        <v>14430.65</v>
      </c>
      <c r="P296" s="44" t="s">
        <v>49</v>
      </c>
      <c r="AA296" s="44" t="s">
        <v>991</v>
      </c>
    </row>
    <row r="297" spans="1:27">
      <c r="A297" s="183" t="s">
        <v>153</v>
      </c>
      <c r="B297" s="184" t="s">
        <v>153</v>
      </c>
      <c r="C297" s="176" t="s">
        <v>482</v>
      </c>
      <c r="D297" s="175"/>
      <c r="E297" s="175" t="s">
        <v>80</v>
      </c>
      <c r="F297" s="192">
        <v>13</v>
      </c>
      <c r="G297" s="192">
        <v>3084.75</v>
      </c>
      <c r="H297" s="189">
        <f>ROUND(G297*ROUND(F297,2),2)</f>
        <v>40101.75</v>
      </c>
      <c r="P297" s="44" t="s">
        <v>50</v>
      </c>
      <c r="AA297" s="44" t="s">
        <v>992</v>
      </c>
    </row>
    <row r="298" spans="1:27">
      <c r="A298" s="181" t="s">
        <v>158</v>
      </c>
      <c r="B298" s="182">
        <v>13</v>
      </c>
      <c r="C298" s="174" t="s">
        <v>475</v>
      </c>
      <c r="D298" s="173"/>
      <c r="E298" s="173" t="s">
        <v>76</v>
      </c>
      <c r="F298" s="192">
        <v>60</v>
      </c>
      <c r="G298" s="192">
        <v>86.34</v>
      </c>
      <c r="H298" s="188">
        <f>ROUND(G298*ROUND(F298,2),2)</f>
        <v>5180.3999999999996</v>
      </c>
      <c r="P298" s="44" t="s">
        <v>49</v>
      </c>
      <c r="AA298" s="44" t="s">
        <v>993</v>
      </c>
    </row>
    <row r="299" spans="1:27">
      <c r="A299" s="183" t="s">
        <v>159</v>
      </c>
      <c r="B299" s="184" t="s">
        <v>159</v>
      </c>
      <c r="C299" s="176" t="s">
        <v>79</v>
      </c>
      <c r="D299" s="175"/>
      <c r="E299" s="175" t="s">
        <v>80</v>
      </c>
      <c r="F299" s="192">
        <v>50</v>
      </c>
      <c r="G299" s="192">
        <v>7.55</v>
      </c>
      <c r="H299" s="189">
        <f>ROUND(G299*ROUND(F299,2),2)</f>
        <v>377.5</v>
      </c>
      <c r="P299" s="44" t="s">
        <v>50</v>
      </c>
      <c r="AA299" s="44" t="s">
        <v>994</v>
      </c>
    </row>
    <row r="300" spans="1:27">
      <c r="A300" s="183" t="s">
        <v>160</v>
      </c>
      <c r="B300" s="184" t="s">
        <v>160</v>
      </c>
      <c r="C300" s="176" t="s">
        <v>81</v>
      </c>
      <c r="D300" s="175"/>
      <c r="E300" s="175" t="s">
        <v>76</v>
      </c>
      <c r="F300" s="192">
        <v>25</v>
      </c>
      <c r="G300" s="192">
        <v>20.73</v>
      </c>
      <c r="H300" s="189">
        <f>ROUND(G300*ROUND(F300,2),2)</f>
        <v>518.25</v>
      </c>
      <c r="P300" s="44" t="s">
        <v>50</v>
      </c>
      <c r="AA300" s="44" t="s">
        <v>995</v>
      </c>
    </row>
    <row r="301" spans="1:27" ht="31.5">
      <c r="A301" s="183" t="s">
        <v>161</v>
      </c>
      <c r="B301" s="184" t="s">
        <v>161</v>
      </c>
      <c r="C301" s="176" t="s">
        <v>638</v>
      </c>
      <c r="D301" s="175"/>
      <c r="E301" s="175" t="s">
        <v>80</v>
      </c>
      <c r="F301" s="192">
        <v>40</v>
      </c>
      <c r="G301" s="192">
        <v>14.32</v>
      </c>
      <c r="H301" s="189">
        <f>ROUND(G301*ROUND(F301,2),2)</f>
        <v>572.79999999999995</v>
      </c>
      <c r="P301" s="44" t="s">
        <v>50</v>
      </c>
      <c r="AA301" s="44" t="s">
        <v>996</v>
      </c>
    </row>
    <row r="302" spans="1:27">
      <c r="A302" s="183" t="s">
        <v>470</v>
      </c>
      <c r="B302" s="184" t="s">
        <v>470</v>
      </c>
      <c r="C302" s="176" t="s">
        <v>476</v>
      </c>
      <c r="D302" s="175"/>
      <c r="E302" s="175" t="s">
        <v>76</v>
      </c>
      <c r="F302" s="192">
        <v>60</v>
      </c>
      <c r="G302" s="192">
        <v>38.56</v>
      </c>
      <c r="H302" s="189">
        <f>ROUND(G302*ROUND(F302,2),2)</f>
        <v>2313.6</v>
      </c>
      <c r="P302" s="44" t="s">
        <v>50</v>
      </c>
      <c r="AA302" s="44" t="s">
        <v>997</v>
      </c>
    </row>
    <row r="303" spans="1:27">
      <c r="A303" s="183" t="s">
        <v>471</v>
      </c>
      <c r="B303" s="184" t="s">
        <v>471</v>
      </c>
      <c r="C303" s="176" t="s">
        <v>477</v>
      </c>
      <c r="D303" s="175"/>
      <c r="E303" s="175" t="s">
        <v>372</v>
      </c>
      <c r="F303" s="192">
        <v>1</v>
      </c>
      <c r="G303" s="192">
        <v>705.08</v>
      </c>
      <c r="H303" s="189">
        <f>ROUND(G303*ROUND(F303,2),2)</f>
        <v>705.08</v>
      </c>
      <c r="P303" s="44" t="s">
        <v>50</v>
      </c>
      <c r="AA303" s="44" t="s">
        <v>998</v>
      </c>
    </row>
    <row r="304" spans="1:27">
      <c r="A304" s="183" t="s">
        <v>472</v>
      </c>
      <c r="B304" s="184" t="s">
        <v>472</v>
      </c>
      <c r="C304" s="176" t="s">
        <v>478</v>
      </c>
      <c r="D304" s="175"/>
      <c r="E304" s="175" t="s">
        <v>479</v>
      </c>
      <c r="F304" s="192">
        <v>1</v>
      </c>
      <c r="G304" s="192">
        <v>1225.3699999999999</v>
      </c>
      <c r="H304" s="189">
        <f>ROUND(G304*ROUND(F304,2),2)</f>
        <v>1225.3699999999999</v>
      </c>
      <c r="P304" s="44" t="s">
        <v>50</v>
      </c>
      <c r="AA304" s="44" t="s">
        <v>999</v>
      </c>
    </row>
    <row r="305" spans="1:27">
      <c r="A305" s="183" t="s">
        <v>473</v>
      </c>
      <c r="B305" s="184" t="s">
        <v>473</v>
      </c>
      <c r="C305" s="176" t="s">
        <v>480</v>
      </c>
      <c r="D305" s="175"/>
      <c r="E305" s="175" t="s">
        <v>80</v>
      </c>
      <c r="F305" s="192">
        <v>1</v>
      </c>
      <c r="G305" s="192">
        <v>1002.54</v>
      </c>
      <c r="H305" s="189">
        <f>ROUND(G305*ROUND(F305,2),2)</f>
        <v>1002.54</v>
      </c>
      <c r="P305" s="44" t="s">
        <v>50</v>
      </c>
      <c r="AA305" s="44" t="s">
        <v>1000</v>
      </c>
    </row>
    <row r="306" spans="1:27">
      <c r="A306" s="183" t="s">
        <v>474</v>
      </c>
      <c r="B306" s="184" t="s">
        <v>474</v>
      </c>
      <c r="C306" s="176" t="s">
        <v>481</v>
      </c>
      <c r="D306" s="175"/>
      <c r="E306" s="175" t="s">
        <v>80</v>
      </c>
      <c r="F306" s="192">
        <v>1</v>
      </c>
      <c r="G306" s="192">
        <v>1961.02</v>
      </c>
      <c r="H306" s="189">
        <f>ROUND(G306*ROUND(F306,2),2)</f>
        <v>1961.02</v>
      </c>
      <c r="P306" s="44" t="s">
        <v>50</v>
      </c>
      <c r="AA306" s="44" t="s">
        <v>1001</v>
      </c>
    </row>
    <row r="307" spans="1:27">
      <c r="A307" s="181" t="s">
        <v>165</v>
      </c>
      <c r="B307" s="182">
        <v>14</v>
      </c>
      <c r="C307" s="174" t="s">
        <v>483</v>
      </c>
      <c r="D307" s="173"/>
      <c r="E307" s="173" t="s">
        <v>76</v>
      </c>
      <c r="F307" s="192">
        <v>100</v>
      </c>
      <c r="G307" s="192">
        <v>37</v>
      </c>
      <c r="H307" s="188">
        <f>ROUND(G307*ROUND(F307,2),2)</f>
        <v>3700</v>
      </c>
      <c r="P307" s="44" t="s">
        <v>49</v>
      </c>
      <c r="AA307" s="44" t="s">
        <v>1002</v>
      </c>
    </row>
    <row r="308" spans="1:27">
      <c r="A308" s="183" t="s">
        <v>166</v>
      </c>
      <c r="B308" s="184" t="s">
        <v>166</v>
      </c>
      <c r="C308" s="176" t="s">
        <v>484</v>
      </c>
      <c r="D308" s="175"/>
      <c r="E308" s="175" t="s">
        <v>76</v>
      </c>
      <c r="F308" s="192">
        <v>100</v>
      </c>
      <c r="G308" s="192">
        <v>68.31</v>
      </c>
      <c r="H308" s="189">
        <f>ROUND(G308*ROUND(F308,2),2)</f>
        <v>6831</v>
      </c>
      <c r="P308" s="44" t="s">
        <v>50</v>
      </c>
      <c r="AA308" s="44" t="s">
        <v>1003</v>
      </c>
    </row>
    <row r="309" spans="1:27">
      <c r="A309" s="181" t="s">
        <v>169</v>
      </c>
      <c r="B309" s="182">
        <v>15</v>
      </c>
      <c r="C309" s="174" t="s">
        <v>542</v>
      </c>
      <c r="D309" s="173"/>
      <c r="E309" s="173" t="s">
        <v>76</v>
      </c>
      <c r="F309" s="192">
        <v>30</v>
      </c>
      <c r="G309" s="192">
        <v>98.67</v>
      </c>
      <c r="H309" s="188">
        <f>ROUND(G309*ROUND(F309,2),2)</f>
        <v>2960.1</v>
      </c>
      <c r="P309" s="44" t="s">
        <v>49</v>
      </c>
      <c r="AA309" s="44" t="s">
        <v>1004</v>
      </c>
    </row>
    <row r="310" spans="1:27">
      <c r="A310" s="183" t="s">
        <v>170</v>
      </c>
      <c r="B310" s="184" t="s">
        <v>170</v>
      </c>
      <c r="C310" s="176" t="s">
        <v>539</v>
      </c>
      <c r="D310" s="175"/>
      <c r="E310" s="175" t="s">
        <v>76</v>
      </c>
      <c r="F310" s="192">
        <v>30</v>
      </c>
      <c r="G310" s="192">
        <v>456.1</v>
      </c>
      <c r="H310" s="189">
        <f>ROUND(G310*ROUND(F310,2),2)</f>
        <v>13683</v>
      </c>
      <c r="P310" s="44" t="s">
        <v>50</v>
      </c>
      <c r="AA310" s="44" t="s">
        <v>1005</v>
      </c>
    </row>
    <row r="311" spans="1:27">
      <c r="A311" s="181" t="s">
        <v>176</v>
      </c>
      <c r="B311" s="182">
        <v>16</v>
      </c>
      <c r="C311" s="174" t="s">
        <v>509</v>
      </c>
      <c r="D311" s="173"/>
      <c r="E311" s="173" t="s">
        <v>80</v>
      </c>
      <c r="F311" s="192">
        <v>3</v>
      </c>
      <c r="G311" s="192">
        <v>493.36</v>
      </c>
      <c r="H311" s="188">
        <f>ROUND(G311*ROUND(F311,2),2)</f>
        <v>1480.08</v>
      </c>
      <c r="P311" s="44" t="s">
        <v>49</v>
      </c>
      <c r="AA311" s="44" t="s">
        <v>1006</v>
      </c>
    </row>
    <row r="312" spans="1:27">
      <c r="A312" s="181" t="s">
        <v>180</v>
      </c>
      <c r="B312" s="182">
        <v>17</v>
      </c>
      <c r="C312" s="174" t="s">
        <v>577</v>
      </c>
      <c r="D312" s="173"/>
      <c r="E312" s="173" t="s">
        <v>260</v>
      </c>
      <c r="F312" s="192">
        <v>15</v>
      </c>
      <c r="G312" s="192">
        <v>98.67</v>
      </c>
      <c r="H312" s="188">
        <f>ROUND(G312*ROUND(F312,2),2)</f>
        <v>1480.05</v>
      </c>
      <c r="P312" s="44" t="s">
        <v>49</v>
      </c>
      <c r="AA312" s="44" t="s">
        <v>1007</v>
      </c>
    </row>
    <row r="313" spans="1:27">
      <c r="A313" s="183" t="s">
        <v>181</v>
      </c>
      <c r="B313" s="184" t="s">
        <v>181</v>
      </c>
      <c r="C313" s="176" t="s">
        <v>578</v>
      </c>
      <c r="D313" s="175"/>
      <c r="E313" s="175" t="s">
        <v>314</v>
      </c>
      <c r="F313" s="192">
        <v>4</v>
      </c>
      <c r="G313" s="192">
        <v>1013.56</v>
      </c>
      <c r="H313" s="189">
        <f>ROUND(G313*ROUND(F313,2),2)</f>
        <v>4054.24</v>
      </c>
      <c r="P313" s="44" t="s">
        <v>50</v>
      </c>
      <c r="AA313" s="44" t="s">
        <v>1008</v>
      </c>
    </row>
    <row r="314" spans="1:27">
      <c r="A314" s="185" t="s">
        <v>331</v>
      </c>
      <c r="B314" s="186" t="s">
        <v>331</v>
      </c>
      <c r="C314" s="178" t="s">
        <v>579</v>
      </c>
      <c r="D314" s="177"/>
      <c r="E314" s="177" t="s">
        <v>314</v>
      </c>
      <c r="F314" s="193">
        <v>4</v>
      </c>
      <c r="G314" s="193">
        <v>1079.6600000000001</v>
      </c>
      <c r="H314" s="190">
        <f>ROUND(G314*ROUND(F314,2),2)</f>
        <v>4318.6400000000003</v>
      </c>
      <c r="P314" s="44" t="s">
        <v>50</v>
      </c>
      <c r="AA314" s="44" t="s">
        <v>1009</v>
      </c>
    </row>
    <row r="315" spans="1:27">
      <c r="A315" s="162" t="s">
        <v>45</v>
      </c>
      <c r="B315" s="162"/>
      <c r="C315" s="162"/>
      <c r="D315" s="162"/>
      <c r="E315" s="162"/>
      <c r="F315" s="162"/>
      <c r="G315" s="162"/>
      <c r="H315" s="163">
        <f>SUM(H252:H314)</f>
        <v>1027769.0000000001</v>
      </c>
      <c r="P315" s="44" t="s">
        <v>44</v>
      </c>
      <c r="AA315" s="44" t="s">
        <v>1010</v>
      </c>
    </row>
    <row r="316" spans="1:27">
      <c r="P316" s="44" t="s">
        <v>26</v>
      </c>
      <c r="AA316" s="44" t="s">
        <v>1011</v>
      </c>
    </row>
    <row r="317" spans="1:27">
      <c r="A317" s="161">
        <v>6</v>
      </c>
      <c r="B317" s="162" t="s">
        <v>365</v>
      </c>
      <c r="P317" s="44" t="s">
        <v>41</v>
      </c>
      <c r="AA317" s="44" t="s">
        <v>1012</v>
      </c>
    </row>
    <row r="318" spans="1:27">
      <c r="A318" s="179" t="s">
        <v>51</v>
      </c>
      <c r="B318" s="180">
        <v>1</v>
      </c>
      <c r="C318" s="172" t="s">
        <v>371</v>
      </c>
      <c r="D318" s="171"/>
      <c r="E318" s="171" t="s">
        <v>211</v>
      </c>
      <c r="F318" s="191">
        <v>2</v>
      </c>
      <c r="G318" s="191">
        <v>616.69000000000005</v>
      </c>
      <c r="H318" s="187">
        <f>ROUND(G318*ROUND(F318,2),2)</f>
        <v>1233.3800000000001</v>
      </c>
      <c r="P318" s="44" t="s">
        <v>49</v>
      </c>
      <c r="AA318" s="44" t="s">
        <v>1013</v>
      </c>
    </row>
    <row r="319" spans="1:27">
      <c r="A319" s="181" t="s">
        <v>55</v>
      </c>
      <c r="B319" s="182">
        <v>2</v>
      </c>
      <c r="C319" s="174" t="s">
        <v>366</v>
      </c>
      <c r="D319" s="173"/>
      <c r="E319" s="173" t="s">
        <v>211</v>
      </c>
      <c r="F319" s="192">
        <v>1</v>
      </c>
      <c r="G319" s="192">
        <v>493.36</v>
      </c>
      <c r="H319" s="188">
        <f>ROUND(G319*ROUND(F319,2),2)</f>
        <v>493.36</v>
      </c>
      <c r="P319" s="44" t="s">
        <v>49</v>
      </c>
      <c r="AA319" s="44" t="s">
        <v>1014</v>
      </c>
    </row>
    <row r="320" spans="1:27">
      <c r="A320" s="181" t="s">
        <v>59</v>
      </c>
      <c r="B320" s="182">
        <v>3</v>
      </c>
      <c r="C320" s="174" t="s">
        <v>438</v>
      </c>
      <c r="D320" s="173"/>
      <c r="E320" s="173" t="s">
        <v>211</v>
      </c>
      <c r="F320" s="192">
        <v>1</v>
      </c>
      <c r="G320" s="192">
        <v>308.35000000000002</v>
      </c>
      <c r="H320" s="188">
        <f>ROUND(G320*ROUND(F320,2),2)</f>
        <v>308.35000000000002</v>
      </c>
      <c r="P320" s="44" t="s">
        <v>49</v>
      </c>
      <c r="AA320" s="44" t="s">
        <v>1015</v>
      </c>
    </row>
    <row r="321" spans="1:27">
      <c r="A321" s="181" t="s">
        <v>94</v>
      </c>
      <c r="B321" s="182">
        <v>4</v>
      </c>
      <c r="C321" s="174" t="s">
        <v>367</v>
      </c>
      <c r="D321" s="173"/>
      <c r="E321" s="173" t="s">
        <v>211</v>
      </c>
      <c r="F321" s="192">
        <v>1</v>
      </c>
      <c r="G321" s="192">
        <v>740.03</v>
      </c>
      <c r="H321" s="188">
        <f>ROUND(G321*ROUND(F321,2),2)</f>
        <v>740.03</v>
      </c>
      <c r="P321" s="44" t="s">
        <v>49</v>
      </c>
      <c r="AA321" s="44" t="s">
        <v>1016</v>
      </c>
    </row>
    <row r="322" spans="1:27">
      <c r="A322" s="181" t="s">
        <v>104</v>
      </c>
      <c r="B322" s="182">
        <v>5</v>
      </c>
      <c r="C322" s="174" t="s">
        <v>368</v>
      </c>
      <c r="D322" s="173"/>
      <c r="E322" s="173" t="s">
        <v>211</v>
      </c>
      <c r="F322" s="192">
        <v>2</v>
      </c>
      <c r="G322" s="192">
        <v>1233.3900000000001</v>
      </c>
      <c r="H322" s="188">
        <f>ROUND(G322*ROUND(F322,2),2)</f>
        <v>2466.7800000000002</v>
      </c>
      <c r="P322" s="44" t="s">
        <v>49</v>
      </c>
      <c r="AA322" s="44" t="s">
        <v>1017</v>
      </c>
    </row>
    <row r="323" spans="1:27">
      <c r="A323" s="183" t="s">
        <v>105</v>
      </c>
      <c r="B323" s="184" t="s">
        <v>105</v>
      </c>
      <c r="C323" s="176" t="s">
        <v>435</v>
      </c>
      <c r="D323" s="175"/>
      <c r="E323" s="175" t="s">
        <v>80</v>
      </c>
      <c r="F323" s="192">
        <v>2</v>
      </c>
      <c r="G323" s="192">
        <v>4572.03</v>
      </c>
      <c r="H323" s="189">
        <f>ROUND(G323*ROUND(F323,2),2)</f>
        <v>9144.06</v>
      </c>
      <c r="P323" s="44" t="s">
        <v>50</v>
      </c>
      <c r="AA323" s="44" t="s">
        <v>1018</v>
      </c>
    </row>
    <row r="324" spans="1:27">
      <c r="A324" s="181" t="s">
        <v>114</v>
      </c>
      <c r="B324" s="182">
        <v>6</v>
      </c>
      <c r="C324" s="174" t="s">
        <v>369</v>
      </c>
      <c r="D324" s="173"/>
      <c r="E324" s="173" t="s">
        <v>211</v>
      </c>
      <c r="F324" s="192">
        <v>2</v>
      </c>
      <c r="G324" s="192">
        <v>986.71</v>
      </c>
      <c r="H324" s="188">
        <f>ROUND(G324*ROUND(F324,2),2)</f>
        <v>1973.42</v>
      </c>
      <c r="P324" s="44" t="s">
        <v>49</v>
      </c>
      <c r="AA324" s="44" t="s">
        <v>1019</v>
      </c>
    </row>
    <row r="325" spans="1:27">
      <c r="A325" s="183" t="s">
        <v>115</v>
      </c>
      <c r="B325" s="184" t="s">
        <v>115</v>
      </c>
      <c r="C325" s="176" t="s">
        <v>432</v>
      </c>
      <c r="D325" s="175"/>
      <c r="E325" s="175" t="s">
        <v>80</v>
      </c>
      <c r="F325" s="192">
        <v>2</v>
      </c>
      <c r="G325" s="192">
        <v>3580.51</v>
      </c>
      <c r="H325" s="189">
        <f>ROUND(G325*ROUND(F325,2),2)</f>
        <v>7161.02</v>
      </c>
      <c r="P325" s="44" t="s">
        <v>50</v>
      </c>
      <c r="AA325" s="44" t="s">
        <v>1020</v>
      </c>
    </row>
    <row r="326" spans="1:27">
      <c r="A326" s="183" t="s">
        <v>213</v>
      </c>
      <c r="B326" s="184" t="s">
        <v>213</v>
      </c>
      <c r="C326" s="176" t="s">
        <v>433</v>
      </c>
      <c r="D326" s="175"/>
      <c r="E326" s="175" t="s">
        <v>80</v>
      </c>
      <c r="F326" s="192">
        <v>2</v>
      </c>
      <c r="G326" s="192">
        <v>385.59</v>
      </c>
      <c r="H326" s="189">
        <f>ROUND(G326*ROUND(F326,2),2)</f>
        <v>771.18</v>
      </c>
      <c r="P326" s="44" t="s">
        <v>50</v>
      </c>
      <c r="AA326" s="44" t="s">
        <v>1021</v>
      </c>
    </row>
    <row r="327" spans="1:27">
      <c r="A327" s="181" t="s">
        <v>118</v>
      </c>
      <c r="B327" s="182">
        <v>7</v>
      </c>
      <c r="C327" s="174" t="s">
        <v>370</v>
      </c>
      <c r="D327" s="173"/>
      <c r="E327" s="173" t="s">
        <v>211</v>
      </c>
      <c r="F327" s="192">
        <v>2</v>
      </c>
      <c r="G327" s="192">
        <v>616.69000000000005</v>
      </c>
      <c r="H327" s="188">
        <f>ROUND(G327*ROUND(F327,2),2)</f>
        <v>1233.3800000000001</v>
      </c>
      <c r="P327" s="44" t="s">
        <v>49</v>
      </c>
      <c r="AA327" s="44" t="s">
        <v>1022</v>
      </c>
    </row>
    <row r="328" spans="1:27">
      <c r="A328" s="183" t="s">
        <v>119</v>
      </c>
      <c r="B328" s="184" t="s">
        <v>119</v>
      </c>
      <c r="C328" s="176" t="s">
        <v>434</v>
      </c>
      <c r="D328" s="175"/>
      <c r="E328" s="175" t="s">
        <v>80</v>
      </c>
      <c r="F328" s="192">
        <v>2</v>
      </c>
      <c r="G328" s="192">
        <v>2445.7600000000002</v>
      </c>
      <c r="H328" s="189">
        <f>ROUND(G328*ROUND(F328,2),2)</f>
        <v>4891.5200000000004</v>
      </c>
      <c r="P328" s="44" t="s">
        <v>50</v>
      </c>
      <c r="AA328" s="44" t="s">
        <v>1023</v>
      </c>
    </row>
    <row r="329" spans="1:27">
      <c r="A329" s="181" t="s">
        <v>122</v>
      </c>
      <c r="B329" s="182">
        <v>8</v>
      </c>
      <c r="C329" s="174" t="s">
        <v>626</v>
      </c>
      <c r="D329" s="173"/>
      <c r="E329" s="173" t="s">
        <v>76</v>
      </c>
      <c r="F329" s="192">
        <v>25</v>
      </c>
      <c r="G329" s="192">
        <v>123.34</v>
      </c>
      <c r="H329" s="188">
        <f>ROUND(G329*ROUND(F329,2),2)</f>
        <v>3083.5</v>
      </c>
      <c r="P329" s="44" t="s">
        <v>49</v>
      </c>
      <c r="AA329" s="44" t="s">
        <v>1024</v>
      </c>
    </row>
    <row r="330" spans="1:27">
      <c r="A330" s="183" t="s">
        <v>123</v>
      </c>
      <c r="B330" s="184" t="s">
        <v>123</v>
      </c>
      <c r="C330" s="176" t="s">
        <v>627</v>
      </c>
      <c r="D330" s="175"/>
      <c r="E330" s="175" t="s">
        <v>76</v>
      </c>
      <c r="F330" s="192">
        <v>25</v>
      </c>
      <c r="G330" s="192">
        <v>181.78</v>
      </c>
      <c r="H330" s="189">
        <f>ROUND(G330*ROUND(F330,2),2)</f>
        <v>4544.5</v>
      </c>
      <c r="P330" s="44" t="s">
        <v>50</v>
      </c>
      <c r="AA330" s="147" t="s">
        <v>1025</v>
      </c>
    </row>
    <row r="331" spans="1:27">
      <c r="A331" s="183" t="s">
        <v>124</v>
      </c>
      <c r="B331" s="184" t="s">
        <v>124</v>
      </c>
      <c r="C331" s="176" t="s">
        <v>628</v>
      </c>
      <c r="D331" s="175"/>
      <c r="E331" s="175" t="s">
        <v>372</v>
      </c>
      <c r="F331" s="192">
        <v>1</v>
      </c>
      <c r="G331" s="192">
        <v>5177.97</v>
      </c>
      <c r="H331" s="189">
        <f>ROUND(G331*ROUND(F331,2),2)</f>
        <v>5177.97</v>
      </c>
      <c r="P331" s="44" t="s">
        <v>50</v>
      </c>
      <c r="AA331" s="44" t="s">
        <v>1026</v>
      </c>
    </row>
    <row r="332" spans="1:27">
      <c r="A332" s="183" t="s">
        <v>125</v>
      </c>
      <c r="B332" s="184" t="s">
        <v>125</v>
      </c>
      <c r="C332" s="176" t="s">
        <v>79</v>
      </c>
      <c r="D332" s="175"/>
      <c r="E332" s="175" t="s">
        <v>80</v>
      </c>
      <c r="F332" s="192">
        <v>30</v>
      </c>
      <c r="G332" s="192">
        <v>7.55</v>
      </c>
      <c r="H332" s="189">
        <f>ROUND(G332*ROUND(F332,2),2)</f>
        <v>226.5</v>
      </c>
      <c r="P332" s="44" t="s">
        <v>50</v>
      </c>
      <c r="AA332" s="44" t="s">
        <v>1027</v>
      </c>
    </row>
    <row r="333" spans="1:27">
      <c r="A333" s="183" t="s">
        <v>325</v>
      </c>
      <c r="B333" s="184" t="s">
        <v>325</v>
      </c>
      <c r="C333" s="176" t="s">
        <v>81</v>
      </c>
      <c r="D333" s="175"/>
      <c r="E333" s="175" t="s">
        <v>76</v>
      </c>
      <c r="F333" s="192">
        <v>30</v>
      </c>
      <c r="G333" s="192">
        <v>20.73</v>
      </c>
      <c r="H333" s="189">
        <f>ROUND(G333*ROUND(F333,2),2)</f>
        <v>621.9</v>
      </c>
      <c r="P333" s="44" t="s">
        <v>50</v>
      </c>
      <c r="AA333" s="44" t="s">
        <v>1028</v>
      </c>
    </row>
    <row r="334" spans="1:27" ht="31.5">
      <c r="A334" s="183" t="s">
        <v>326</v>
      </c>
      <c r="B334" s="184" t="s">
        <v>326</v>
      </c>
      <c r="C334" s="176" t="s">
        <v>373</v>
      </c>
      <c r="D334" s="175"/>
      <c r="E334" s="175" t="s">
        <v>80</v>
      </c>
      <c r="F334" s="192">
        <v>30</v>
      </c>
      <c r="G334" s="192">
        <v>61.69</v>
      </c>
      <c r="H334" s="189">
        <f>ROUND(G334*ROUND(F334,2),2)</f>
        <v>1850.7</v>
      </c>
      <c r="P334" s="44" t="s">
        <v>50</v>
      </c>
      <c r="AA334" s="44" t="s">
        <v>1029</v>
      </c>
    </row>
    <row r="335" spans="1:27">
      <c r="A335" s="181" t="s">
        <v>132</v>
      </c>
      <c r="B335" s="182">
        <v>9</v>
      </c>
      <c r="C335" s="174" t="s">
        <v>629</v>
      </c>
      <c r="D335" s="173"/>
      <c r="E335" s="173" t="s">
        <v>211</v>
      </c>
      <c r="F335" s="192">
        <v>1</v>
      </c>
      <c r="G335" s="192">
        <v>740.03</v>
      </c>
      <c r="H335" s="188">
        <f>ROUND(G335*ROUND(F335,2),2)</f>
        <v>740.03</v>
      </c>
      <c r="P335" s="44" t="s">
        <v>49</v>
      </c>
      <c r="AA335" s="44" t="s">
        <v>1030</v>
      </c>
    </row>
    <row r="336" spans="1:27">
      <c r="A336" s="183" t="s">
        <v>133</v>
      </c>
      <c r="B336" s="184" t="s">
        <v>133</v>
      </c>
      <c r="C336" s="176" t="s">
        <v>630</v>
      </c>
      <c r="D336" s="175"/>
      <c r="E336" s="175" t="s">
        <v>211</v>
      </c>
      <c r="F336" s="192">
        <v>1</v>
      </c>
      <c r="G336" s="192">
        <v>2060.17</v>
      </c>
      <c r="H336" s="189">
        <f>ROUND(G336*ROUND(F336,2),2)</f>
        <v>2060.17</v>
      </c>
      <c r="P336" s="44" t="s">
        <v>50</v>
      </c>
      <c r="AA336" s="44" t="s">
        <v>1031</v>
      </c>
    </row>
    <row r="337" spans="1:27">
      <c r="A337" s="181" t="s">
        <v>136</v>
      </c>
      <c r="B337" s="182">
        <v>10</v>
      </c>
      <c r="C337" s="174" t="s">
        <v>374</v>
      </c>
      <c r="D337" s="173"/>
      <c r="E337" s="173" t="s">
        <v>80</v>
      </c>
      <c r="F337" s="192">
        <v>8</v>
      </c>
      <c r="G337" s="192">
        <v>185.01</v>
      </c>
      <c r="H337" s="188">
        <f>ROUND(G337*ROUND(F337,2),2)</f>
        <v>1480.08</v>
      </c>
      <c r="P337" s="44" t="s">
        <v>49</v>
      </c>
      <c r="AA337" s="44" t="s">
        <v>1032</v>
      </c>
    </row>
    <row r="338" spans="1:27">
      <c r="A338" s="183" t="s">
        <v>137</v>
      </c>
      <c r="B338" s="184" t="s">
        <v>137</v>
      </c>
      <c r="C338" s="176" t="s">
        <v>375</v>
      </c>
      <c r="D338" s="175"/>
      <c r="E338" s="175" t="s">
        <v>80</v>
      </c>
      <c r="F338" s="192">
        <v>8</v>
      </c>
      <c r="G338" s="192">
        <v>181.78</v>
      </c>
      <c r="H338" s="189">
        <f>ROUND(G338*ROUND(F338,2),2)</f>
        <v>1454.24</v>
      </c>
      <c r="P338" s="44" t="s">
        <v>50</v>
      </c>
      <c r="AA338" s="44" t="s">
        <v>1033</v>
      </c>
    </row>
    <row r="339" spans="1:27">
      <c r="A339" s="181" t="s">
        <v>142</v>
      </c>
      <c r="B339" s="182">
        <v>11</v>
      </c>
      <c r="C339" s="174" t="s">
        <v>376</v>
      </c>
      <c r="D339" s="173"/>
      <c r="E339" s="173" t="s">
        <v>76</v>
      </c>
      <c r="F339" s="192">
        <v>25</v>
      </c>
      <c r="G339" s="192">
        <v>61.67</v>
      </c>
      <c r="H339" s="188">
        <f>ROUND(G339*ROUND(F339,2),2)</f>
        <v>1541.75</v>
      </c>
      <c r="P339" s="44" t="s">
        <v>49</v>
      </c>
      <c r="AA339" s="44" t="s">
        <v>1034</v>
      </c>
    </row>
    <row r="340" spans="1:27">
      <c r="A340" s="183" t="s">
        <v>143</v>
      </c>
      <c r="B340" s="184" t="s">
        <v>143</v>
      </c>
      <c r="C340" s="176" t="s">
        <v>377</v>
      </c>
      <c r="D340" s="175"/>
      <c r="E340" s="175" t="s">
        <v>76</v>
      </c>
      <c r="F340" s="192">
        <v>25</v>
      </c>
      <c r="G340" s="192">
        <v>61.69</v>
      </c>
      <c r="H340" s="189">
        <f>ROUND(G340*ROUND(F340,2),2)</f>
        <v>1542.25</v>
      </c>
      <c r="P340" s="44" t="s">
        <v>50</v>
      </c>
      <c r="AA340" s="44" t="s">
        <v>1035</v>
      </c>
    </row>
    <row r="341" spans="1:27">
      <c r="A341" s="181" t="s">
        <v>152</v>
      </c>
      <c r="B341" s="182">
        <v>12</v>
      </c>
      <c r="C341" s="174" t="s">
        <v>378</v>
      </c>
      <c r="D341" s="173"/>
      <c r="E341" s="173" t="s">
        <v>80</v>
      </c>
      <c r="F341" s="192">
        <v>6</v>
      </c>
      <c r="G341" s="192">
        <v>123.34</v>
      </c>
      <c r="H341" s="188">
        <f>ROUND(G341*ROUND(F341,2),2)</f>
        <v>740.04</v>
      </c>
      <c r="P341" s="44" t="s">
        <v>49</v>
      </c>
      <c r="AA341" s="44" t="s">
        <v>1036</v>
      </c>
    </row>
    <row r="342" spans="1:27">
      <c r="A342" s="183" t="s">
        <v>153</v>
      </c>
      <c r="B342" s="184" t="s">
        <v>153</v>
      </c>
      <c r="C342" s="176" t="s">
        <v>379</v>
      </c>
      <c r="D342" s="175"/>
      <c r="E342" s="175" t="s">
        <v>80</v>
      </c>
      <c r="F342" s="192">
        <v>6</v>
      </c>
      <c r="G342" s="192">
        <v>92.54</v>
      </c>
      <c r="H342" s="189">
        <f>ROUND(G342*ROUND(F342,2),2)</f>
        <v>555.24</v>
      </c>
      <c r="P342" s="44" t="s">
        <v>50</v>
      </c>
      <c r="AA342" s="44" t="s">
        <v>1037</v>
      </c>
    </row>
    <row r="343" spans="1:27">
      <c r="A343" s="181" t="s">
        <v>158</v>
      </c>
      <c r="B343" s="182">
        <v>13</v>
      </c>
      <c r="C343" s="174" t="s">
        <v>540</v>
      </c>
      <c r="D343" s="173"/>
      <c r="E343" s="173" t="s">
        <v>76</v>
      </c>
      <c r="F343" s="192">
        <v>20</v>
      </c>
      <c r="G343" s="192">
        <v>123.34</v>
      </c>
      <c r="H343" s="188">
        <f>ROUND(G343*ROUND(F343,2),2)</f>
        <v>2466.8000000000002</v>
      </c>
      <c r="P343" s="44" t="s">
        <v>49</v>
      </c>
      <c r="AA343" s="44" t="s">
        <v>1038</v>
      </c>
    </row>
    <row r="344" spans="1:27">
      <c r="A344" s="183" t="s">
        <v>159</v>
      </c>
      <c r="B344" s="184" t="s">
        <v>159</v>
      </c>
      <c r="C344" s="176" t="s">
        <v>380</v>
      </c>
      <c r="D344" s="175"/>
      <c r="E344" s="175" t="s">
        <v>76</v>
      </c>
      <c r="F344" s="192">
        <v>10</v>
      </c>
      <c r="G344" s="192">
        <v>130</v>
      </c>
      <c r="H344" s="189">
        <f>ROUND(G344*ROUND(F344,2),2)</f>
        <v>1300</v>
      </c>
      <c r="P344" s="44" t="s">
        <v>50</v>
      </c>
      <c r="AA344" s="44" t="s">
        <v>1039</v>
      </c>
    </row>
    <row r="345" spans="1:27">
      <c r="A345" s="183" t="s">
        <v>160</v>
      </c>
      <c r="B345" s="184" t="s">
        <v>160</v>
      </c>
      <c r="C345" s="176" t="s">
        <v>381</v>
      </c>
      <c r="D345" s="175"/>
      <c r="E345" s="175" t="s">
        <v>76</v>
      </c>
      <c r="F345" s="192">
        <v>10</v>
      </c>
      <c r="G345" s="192">
        <v>56.19</v>
      </c>
      <c r="H345" s="189">
        <f>ROUND(G345*ROUND(F345,2),2)</f>
        <v>561.9</v>
      </c>
      <c r="P345" s="44" t="s">
        <v>50</v>
      </c>
      <c r="AA345" s="44" t="s">
        <v>1040</v>
      </c>
    </row>
    <row r="346" spans="1:27">
      <c r="A346" s="183" t="s">
        <v>161</v>
      </c>
      <c r="B346" s="184" t="s">
        <v>161</v>
      </c>
      <c r="C346" s="176" t="s">
        <v>382</v>
      </c>
      <c r="D346" s="175"/>
      <c r="E346" s="175" t="s">
        <v>372</v>
      </c>
      <c r="F346" s="192">
        <v>1</v>
      </c>
      <c r="G346" s="192">
        <v>947.46</v>
      </c>
      <c r="H346" s="189">
        <f>ROUND(G346*ROUND(F346,2),2)</f>
        <v>947.46</v>
      </c>
      <c r="P346" s="44" t="s">
        <v>50</v>
      </c>
      <c r="AA346" s="44" t="s">
        <v>1041</v>
      </c>
    </row>
    <row r="347" spans="1:27">
      <c r="A347" s="183" t="s">
        <v>470</v>
      </c>
      <c r="B347" s="184" t="s">
        <v>470</v>
      </c>
      <c r="C347" s="176" t="s">
        <v>79</v>
      </c>
      <c r="D347" s="175"/>
      <c r="E347" s="175" t="s">
        <v>80</v>
      </c>
      <c r="F347" s="192">
        <v>20</v>
      </c>
      <c r="G347" s="192">
        <v>7.55</v>
      </c>
      <c r="H347" s="189">
        <f>ROUND(G347*ROUND(F347,2),2)</f>
        <v>151</v>
      </c>
      <c r="P347" s="44" t="s">
        <v>50</v>
      </c>
      <c r="AA347" s="44" t="s">
        <v>1042</v>
      </c>
    </row>
    <row r="348" spans="1:27">
      <c r="A348" s="183" t="s">
        <v>471</v>
      </c>
      <c r="B348" s="184" t="s">
        <v>471</v>
      </c>
      <c r="C348" s="176" t="s">
        <v>81</v>
      </c>
      <c r="D348" s="175"/>
      <c r="E348" s="175" t="s">
        <v>76</v>
      </c>
      <c r="F348" s="192">
        <v>20</v>
      </c>
      <c r="G348" s="192">
        <v>20.73</v>
      </c>
      <c r="H348" s="189">
        <f>ROUND(G348*ROUND(F348,2),2)</f>
        <v>414.6</v>
      </c>
      <c r="P348" s="44" t="s">
        <v>50</v>
      </c>
      <c r="AA348" s="44" t="s">
        <v>1043</v>
      </c>
    </row>
    <row r="349" spans="1:27" ht="31.5">
      <c r="A349" s="183" t="s">
        <v>472</v>
      </c>
      <c r="B349" s="184" t="s">
        <v>472</v>
      </c>
      <c r="C349" s="176" t="s">
        <v>653</v>
      </c>
      <c r="D349" s="175"/>
      <c r="E349" s="175" t="s">
        <v>80</v>
      </c>
      <c r="F349" s="192">
        <v>10</v>
      </c>
      <c r="G349" s="192">
        <v>92.54</v>
      </c>
      <c r="H349" s="189">
        <f>ROUND(G349*ROUND(F349,2),2)</f>
        <v>925.4</v>
      </c>
      <c r="P349" s="44" t="s">
        <v>50</v>
      </c>
      <c r="AA349" s="44" t="s">
        <v>1044</v>
      </c>
    </row>
    <row r="350" spans="1:27" ht="31.5">
      <c r="A350" s="183" t="s">
        <v>473</v>
      </c>
      <c r="B350" s="184" t="s">
        <v>473</v>
      </c>
      <c r="C350" s="176" t="s">
        <v>383</v>
      </c>
      <c r="D350" s="175"/>
      <c r="E350" s="175" t="s">
        <v>80</v>
      </c>
      <c r="F350" s="192">
        <v>10</v>
      </c>
      <c r="G350" s="192">
        <v>139.91999999999999</v>
      </c>
      <c r="H350" s="189">
        <f>ROUND(G350*ROUND(F350,2),2)</f>
        <v>1399.2</v>
      </c>
      <c r="P350" s="44" t="s">
        <v>50</v>
      </c>
      <c r="AA350" s="44" t="s">
        <v>1045</v>
      </c>
    </row>
    <row r="351" spans="1:27">
      <c r="A351" s="181" t="s">
        <v>165</v>
      </c>
      <c r="B351" s="182">
        <v>14</v>
      </c>
      <c r="C351" s="174" t="s">
        <v>580</v>
      </c>
      <c r="D351" s="173"/>
      <c r="E351" s="173" t="s">
        <v>80</v>
      </c>
      <c r="F351" s="192">
        <v>1</v>
      </c>
      <c r="G351" s="192">
        <v>123.34</v>
      </c>
      <c r="H351" s="188">
        <f>ROUND(G351*ROUND(F351,2),2)</f>
        <v>123.34</v>
      </c>
      <c r="P351" s="44" t="s">
        <v>49</v>
      </c>
      <c r="AA351" s="44" t="s">
        <v>1046</v>
      </c>
    </row>
    <row r="352" spans="1:27">
      <c r="A352" s="183" t="s">
        <v>166</v>
      </c>
      <c r="B352" s="184" t="s">
        <v>166</v>
      </c>
      <c r="C352" s="176" t="s">
        <v>581</v>
      </c>
      <c r="D352" s="175"/>
      <c r="E352" s="175" t="s">
        <v>80</v>
      </c>
      <c r="F352" s="192">
        <v>1</v>
      </c>
      <c r="G352" s="192">
        <v>253.39</v>
      </c>
      <c r="H352" s="189">
        <f>ROUND(G352*ROUND(F352,2),2)</f>
        <v>253.39</v>
      </c>
      <c r="P352" s="44" t="s">
        <v>50</v>
      </c>
      <c r="AA352" s="44" t="s">
        <v>1047</v>
      </c>
    </row>
    <row r="353" spans="1:27">
      <c r="A353" s="181" t="s">
        <v>169</v>
      </c>
      <c r="B353" s="182">
        <v>15</v>
      </c>
      <c r="C353" s="174" t="s">
        <v>631</v>
      </c>
      <c r="D353" s="173"/>
      <c r="E353" s="173" t="s">
        <v>211</v>
      </c>
      <c r="F353" s="192">
        <v>1</v>
      </c>
      <c r="G353" s="192">
        <v>986.71</v>
      </c>
      <c r="H353" s="188">
        <f>ROUND(G353*ROUND(F353,2),2)</f>
        <v>986.71</v>
      </c>
      <c r="P353" s="44" t="s">
        <v>49</v>
      </c>
      <c r="AA353" s="44" t="s">
        <v>1048</v>
      </c>
    </row>
    <row r="354" spans="1:27" ht="31.5">
      <c r="A354" s="183" t="s">
        <v>170</v>
      </c>
      <c r="B354" s="184" t="s">
        <v>170</v>
      </c>
      <c r="C354" s="176" t="s">
        <v>632</v>
      </c>
      <c r="D354" s="175"/>
      <c r="E354" s="175" t="s">
        <v>211</v>
      </c>
      <c r="F354" s="192">
        <v>1</v>
      </c>
      <c r="G354" s="192">
        <v>1817.8</v>
      </c>
      <c r="H354" s="189">
        <f>ROUND(G354*ROUND(F354,2),2)</f>
        <v>1817.8</v>
      </c>
      <c r="P354" s="44" t="s">
        <v>50</v>
      </c>
      <c r="AA354" s="44" t="s">
        <v>1049</v>
      </c>
    </row>
    <row r="355" spans="1:27">
      <c r="A355" s="183" t="s">
        <v>591</v>
      </c>
      <c r="B355" s="184" t="s">
        <v>591</v>
      </c>
      <c r="C355" s="176" t="s">
        <v>633</v>
      </c>
      <c r="D355" s="175"/>
      <c r="E355" s="175" t="s">
        <v>211</v>
      </c>
      <c r="F355" s="192">
        <v>1</v>
      </c>
      <c r="G355" s="192">
        <v>561.86</v>
      </c>
      <c r="H355" s="189">
        <f>ROUND(G355*ROUND(F355,2),2)</f>
        <v>561.86</v>
      </c>
      <c r="P355" s="44" t="s">
        <v>50</v>
      </c>
      <c r="AA355" s="44" t="s">
        <v>1050</v>
      </c>
    </row>
    <row r="356" spans="1:27">
      <c r="A356" s="183" t="s">
        <v>592</v>
      </c>
      <c r="B356" s="184" t="s">
        <v>592</v>
      </c>
      <c r="C356" s="176" t="s">
        <v>634</v>
      </c>
      <c r="D356" s="175"/>
      <c r="E356" s="175" t="s">
        <v>211</v>
      </c>
      <c r="F356" s="192">
        <v>1</v>
      </c>
      <c r="G356" s="192">
        <v>1927.97</v>
      </c>
      <c r="H356" s="189">
        <f>ROUND(G356*ROUND(F356,2),2)</f>
        <v>1927.97</v>
      </c>
      <c r="P356" s="44" t="s">
        <v>50</v>
      </c>
      <c r="AA356" s="44" t="s">
        <v>1051</v>
      </c>
    </row>
    <row r="357" spans="1:27">
      <c r="A357" s="181" t="s">
        <v>176</v>
      </c>
      <c r="B357" s="182">
        <v>16</v>
      </c>
      <c r="C357" s="174" t="s">
        <v>635</v>
      </c>
      <c r="D357" s="173"/>
      <c r="E357" s="173" t="s">
        <v>87</v>
      </c>
      <c r="F357" s="192">
        <v>1</v>
      </c>
      <c r="G357" s="192">
        <v>1850.08</v>
      </c>
      <c r="H357" s="188">
        <f>ROUND(G357*ROUND(F357,2),2)</f>
        <v>1850.08</v>
      </c>
      <c r="P357" s="44" t="s">
        <v>49</v>
      </c>
      <c r="AA357" s="44" t="s">
        <v>1052</v>
      </c>
    </row>
    <row r="358" spans="1:27">
      <c r="A358" s="183" t="s">
        <v>177</v>
      </c>
      <c r="B358" s="184" t="s">
        <v>177</v>
      </c>
      <c r="C358" s="176" t="s">
        <v>636</v>
      </c>
      <c r="D358" s="175"/>
      <c r="E358" s="175" t="s">
        <v>211</v>
      </c>
      <c r="F358" s="192">
        <v>3</v>
      </c>
      <c r="G358" s="192">
        <v>275.42</v>
      </c>
      <c r="H358" s="189">
        <f>ROUND(G358*ROUND(F358,2),2)</f>
        <v>826.26</v>
      </c>
      <c r="P358" s="44" t="s">
        <v>50</v>
      </c>
      <c r="AA358" s="44" t="s">
        <v>1053</v>
      </c>
    </row>
    <row r="359" spans="1:27" ht="31.5">
      <c r="A359" s="201" t="s">
        <v>180</v>
      </c>
      <c r="B359" s="202">
        <v>17</v>
      </c>
      <c r="C359" s="200" t="s">
        <v>384</v>
      </c>
      <c r="D359" s="199"/>
      <c r="E359" s="199" t="s">
        <v>87</v>
      </c>
      <c r="F359" s="193">
        <v>1</v>
      </c>
      <c r="G359" s="193">
        <v>6166.95</v>
      </c>
      <c r="H359" s="203">
        <f>ROUND(G359*ROUND(F359,2),2)</f>
        <v>6166.95</v>
      </c>
      <c r="P359" s="44" t="s">
        <v>49</v>
      </c>
      <c r="AA359" s="44" t="s">
        <v>1054</v>
      </c>
    </row>
    <row r="360" spans="1:27">
      <c r="A360" s="162" t="s">
        <v>45</v>
      </c>
      <c r="B360" s="162"/>
      <c r="C360" s="162"/>
      <c r="D360" s="162"/>
      <c r="E360" s="162"/>
      <c r="F360" s="162"/>
      <c r="G360" s="162"/>
      <c r="H360" s="163">
        <f>SUM(H318:H359)</f>
        <v>78716.069999999992</v>
      </c>
      <c r="P360" s="44" t="s">
        <v>44</v>
      </c>
      <c r="AA360" s="44" t="s">
        <v>1055</v>
      </c>
    </row>
    <row r="361" spans="1:27">
      <c r="P361" s="44" t="s">
        <v>26</v>
      </c>
      <c r="AA361" s="44" t="s">
        <v>1056</v>
      </c>
    </row>
    <row r="362" spans="1:27">
      <c r="A362" s="161">
        <v>7</v>
      </c>
      <c r="B362" s="162" t="s">
        <v>73</v>
      </c>
      <c r="P362" s="44" t="s">
        <v>41</v>
      </c>
      <c r="AA362" s="44" t="s">
        <v>1057</v>
      </c>
    </row>
    <row r="363" spans="1:27">
      <c r="A363" s="179" t="s">
        <v>51</v>
      </c>
      <c r="B363" s="180">
        <v>1</v>
      </c>
      <c r="C363" s="172" t="s">
        <v>74</v>
      </c>
      <c r="D363" s="171"/>
      <c r="E363" s="171" t="s">
        <v>87</v>
      </c>
      <c r="F363" s="191">
        <v>1</v>
      </c>
      <c r="G363" s="191">
        <v>14800.68</v>
      </c>
      <c r="H363" s="187">
        <f>ROUND(G363*ROUND(F363,2),2)</f>
        <v>14800.68</v>
      </c>
      <c r="P363" s="44" t="s">
        <v>49</v>
      </c>
      <c r="AA363" s="44" t="s">
        <v>1058</v>
      </c>
    </row>
    <row r="364" spans="1:27">
      <c r="A364" s="181" t="s">
        <v>55</v>
      </c>
      <c r="B364" s="182">
        <v>2</v>
      </c>
      <c r="C364" s="174" t="s">
        <v>98</v>
      </c>
      <c r="D364" s="173"/>
      <c r="E364" s="173" t="s">
        <v>76</v>
      </c>
      <c r="F364" s="192">
        <v>100</v>
      </c>
      <c r="G364" s="192">
        <v>246.68</v>
      </c>
      <c r="H364" s="188">
        <f>ROUND(G364*ROUND(F364,2),2)</f>
        <v>24668</v>
      </c>
      <c r="P364" s="44" t="s">
        <v>49</v>
      </c>
      <c r="AA364" s="44" t="s">
        <v>1059</v>
      </c>
    </row>
    <row r="365" spans="1:27">
      <c r="A365" s="181" t="s">
        <v>59</v>
      </c>
      <c r="B365" s="182">
        <v>3</v>
      </c>
      <c r="C365" s="174" t="s">
        <v>75</v>
      </c>
      <c r="D365" s="173"/>
      <c r="E365" s="173" t="s">
        <v>76</v>
      </c>
      <c r="F365" s="192">
        <v>40</v>
      </c>
      <c r="G365" s="192">
        <v>123.34</v>
      </c>
      <c r="H365" s="188">
        <f>ROUND(G365*ROUND(F365,2),2)</f>
        <v>4933.6000000000004</v>
      </c>
      <c r="P365" s="44" t="s">
        <v>49</v>
      </c>
      <c r="AA365" s="44" t="s">
        <v>1060</v>
      </c>
    </row>
    <row r="366" spans="1:27">
      <c r="A366" s="183" t="s">
        <v>60</v>
      </c>
      <c r="B366" s="184" t="s">
        <v>60</v>
      </c>
      <c r="C366" s="176" t="s">
        <v>77</v>
      </c>
      <c r="D366" s="175"/>
      <c r="E366" s="175" t="s">
        <v>76</v>
      </c>
      <c r="F366" s="192">
        <v>40</v>
      </c>
      <c r="G366" s="192">
        <v>132.19999999999999</v>
      </c>
      <c r="H366" s="189">
        <f>ROUND(G366*ROUND(F366,2),2)</f>
        <v>5288</v>
      </c>
      <c r="P366" s="44" t="s">
        <v>50</v>
      </c>
      <c r="AA366" s="44" t="s">
        <v>1061</v>
      </c>
    </row>
    <row r="367" spans="1:27">
      <c r="A367" s="183" t="s">
        <v>61</v>
      </c>
      <c r="B367" s="184" t="s">
        <v>61</v>
      </c>
      <c r="C367" s="176" t="s">
        <v>78</v>
      </c>
      <c r="D367" s="175"/>
      <c r="E367" s="175" t="s">
        <v>76</v>
      </c>
      <c r="F367" s="192">
        <v>20</v>
      </c>
      <c r="G367" s="192">
        <v>71.61</v>
      </c>
      <c r="H367" s="189">
        <f>ROUND(G367*ROUND(F367,2),2)</f>
        <v>1432.2</v>
      </c>
      <c r="P367" s="44" t="s">
        <v>50</v>
      </c>
      <c r="AA367" s="44" t="s">
        <v>1062</v>
      </c>
    </row>
    <row r="368" spans="1:27">
      <c r="A368" s="183" t="s">
        <v>62</v>
      </c>
      <c r="B368" s="184" t="s">
        <v>62</v>
      </c>
      <c r="C368" s="176" t="s">
        <v>79</v>
      </c>
      <c r="D368" s="175"/>
      <c r="E368" s="175" t="s">
        <v>80</v>
      </c>
      <c r="F368" s="192">
        <v>230</v>
      </c>
      <c r="G368" s="192">
        <v>7.55</v>
      </c>
      <c r="H368" s="189">
        <f>ROUND(G368*ROUND(F368,2),2)</f>
        <v>1736.5</v>
      </c>
      <c r="P368" s="44" t="s">
        <v>50</v>
      </c>
      <c r="AA368" s="44" t="s">
        <v>1063</v>
      </c>
    </row>
    <row r="369" spans="1:27">
      <c r="A369" s="183" t="s">
        <v>88</v>
      </c>
      <c r="B369" s="184" t="s">
        <v>88</v>
      </c>
      <c r="C369" s="176" t="s">
        <v>81</v>
      </c>
      <c r="D369" s="175"/>
      <c r="E369" s="175" t="s">
        <v>76</v>
      </c>
      <c r="F369" s="192">
        <v>115</v>
      </c>
      <c r="G369" s="192">
        <v>20.73</v>
      </c>
      <c r="H369" s="189">
        <f>ROUND(G369*ROUND(F369,2),2)</f>
        <v>2383.9499999999998</v>
      </c>
      <c r="P369" s="44" t="s">
        <v>50</v>
      </c>
      <c r="AA369" s="44" t="s">
        <v>1064</v>
      </c>
    </row>
    <row r="370" spans="1:27">
      <c r="A370" s="183" t="s">
        <v>89</v>
      </c>
      <c r="B370" s="184" t="s">
        <v>89</v>
      </c>
      <c r="C370" s="176" t="s">
        <v>82</v>
      </c>
      <c r="D370" s="175"/>
      <c r="E370" s="175" t="s">
        <v>80</v>
      </c>
      <c r="F370" s="192">
        <v>460</v>
      </c>
      <c r="G370" s="192">
        <v>0.64</v>
      </c>
      <c r="H370" s="189">
        <f>ROUND(G370*ROUND(F370,2),2)</f>
        <v>294.39999999999998</v>
      </c>
      <c r="P370" s="44" t="s">
        <v>50</v>
      </c>
      <c r="AA370" s="44" t="s">
        <v>1065</v>
      </c>
    </row>
    <row r="371" spans="1:27">
      <c r="A371" s="183" t="s">
        <v>90</v>
      </c>
      <c r="B371" s="184" t="s">
        <v>90</v>
      </c>
      <c r="C371" s="176" t="s">
        <v>83</v>
      </c>
      <c r="D371" s="175"/>
      <c r="E371" s="175" t="s">
        <v>80</v>
      </c>
      <c r="F371" s="192">
        <v>460</v>
      </c>
      <c r="G371" s="192">
        <v>0.63</v>
      </c>
      <c r="H371" s="189">
        <f>ROUND(G371*ROUND(F371,2),2)</f>
        <v>289.8</v>
      </c>
      <c r="P371" s="44" t="s">
        <v>50</v>
      </c>
      <c r="AA371" s="44" t="s">
        <v>1066</v>
      </c>
    </row>
    <row r="372" spans="1:27">
      <c r="A372" s="183" t="s">
        <v>91</v>
      </c>
      <c r="B372" s="184" t="s">
        <v>91</v>
      </c>
      <c r="C372" s="176" t="s">
        <v>84</v>
      </c>
      <c r="D372" s="175"/>
      <c r="E372" s="175" t="s">
        <v>80</v>
      </c>
      <c r="F372" s="192">
        <v>690</v>
      </c>
      <c r="G372" s="192">
        <v>0.56999999999999995</v>
      </c>
      <c r="H372" s="189">
        <f>ROUND(G372*ROUND(F372,2),2)</f>
        <v>393.3</v>
      </c>
      <c r="P372" s="44" t="s">
        <v>50</v>
      </c>
      <c r="AA372" s="44" t="s">
        <v>1067</v>
      </c>
    </row>
    <row r="373" spans="1:27">
      <c r="A373" s="183" t="s">
        <v>92</v>
      </c>
      <c r="B373" s="184" t="s">
        <v>92</v>
      </c>
      <c r="C373" s="176" t="s">
        <v>85</v>
      </c>
      <c r="D373" s="175"/>
      <c r="E373" s="175" t="s">
        <v>80</v>
      </c>
      <c r="F373" s="192">
        <v>690</v>
      </c>
      <c r="G373" s="192">
        <v>0.36</v>
      </c>
      <c r="H373" s="189">
        <f>ROUND(G373*ROUND(F373,2),2)</f>
        <v>248.4</v>
      </c>
      <c r="P373" s="44" t="s">
        <v>50</v>
      </c>
      <c r="AA373" s="44" t="s">
        <v>1068</v>
      </c>
    </row>
    <row r="374" spans="1:27">
      <c r="A374" s="183" t="s">
        <v>93</v>
      </c>
      <c r="B374" s="184" t="s">
        <v>93</v>
      </c>
      <c r="C374" s="176" t="s">
        <v>86</v>
      </c>
      <c r="D374" s="175"/>
      <c r="E374" s="175" t="s">
        <v>80</v>
      </c>
      <c r="F374" s="192">
        <v>690</v>
      </c>
      <c r="G374" s="192">
        <v>0.31</v>
      </c>
      <c r="H374" s="189">
        <f>ROUND(G374*ROUND(F374,2),2)</f>
        <v>213.9</v>
      </c>
      <c r="P374" s="44" t="s">
        <v>50</v>
      </c>
      <c r="AA374" s="44" t="s">
        <v>1069</v>
      </c>
    </row>
    <row r="375" spans="1:27">
      <c r="A375" s="181" t="s">
        <v>94</v>
      </c>
      <c r="B375" s="182">
        <v>4</v>
      </c>
      <c r="C375" s="174" t="s">
        <v>225</v>
      </c>
      <c r="D375" s="173"/>
      <c r="E375" s="173" t="s">
        <v>76</v>
      </c>
      <c r="F375" s="192">
        <v>180</v>
      </c>
      <c r="G375" s="192">
        <v>9.25</v>
      </c>
      <c r="H375" s="188">
        <f>ROUND(G375*ROUND(F375,2),2)</f>
        <v>1665</v>
      </c>
      <c r="P375" s="44" t="s">
        <v>49</v>
      </c>
      <c r="AA375" s="44" t="s">
        <v>1070</v>
      </c>
    </row>
    <row r="376" spans="1:27">
      <c r="A376" s="183" t="s">
        <v>95</v>
      </c>
      <c r="B376" s="184" t="s">
        <v>95</v>
      </c>
      <c r="C376" s="176" t="s">
        <v>226</v>
      </c>
      <c r="D376" s="175"/>
      <c r="E376" s="175" t="s">
        <v>76</v>
      </c>
      <c r="F376" s="192">
        <v>180</v>
      </c>
      <c r="G376" s="192">
        <v>4.41</v>
      </c>
      <c r="H376" s="189">
        <f>ROUND(G376*ROUND(F376,2),2)</f>
        <v>793.8</v>
      </c>
      <c r="P376" s="44" t="s">
        <v>50</v>
      </c>
      <c r="AA376" s="44" t="s">
        <v>1071</v>
      </c>
    </row>
    <row r="377" spans="1:27">
      <c r="A377" s="183" t="s">
        <v>96</v>
      </c>
      <c r="B377" s="184" t="s">
        <v>96</v>
      </c>
      <c r="C377" s="176" t="s">
        <v>515</v>
      </c>
      <c r="D377" s="175"/>
      <c r="E377" s="175" t="s">
        <v>228</v>
      </c>
      <c r="F377" s="192">
        <v>4</v>
      </c>
      <c r="G377" s="192">
        <v>126.69</v>
      </c>
      <c r="H377" s="189">
        <f>ROUND(G377*ROUND(F377,2),2)</f>
        <v>506.76</v>
      </c>
      <c r="P377" s="44" t="s">
        <v>50</v>
      </c>
      <c r="AA377" s="44" t="s">
        <v>1072</v>
      </c>
    </row>
    <row r="378" spans="1:27">
      <c r="A378" s="183" t="s">
        <v>97</v>
      </c>
      <c r="B378" s="184" t="s">
        <v>97</v>
      </c>
      <c r="C378" s="176" t="s">
        <v>229</v>
      </c>
      <c r="D378" s="175"/>
      <c r="E378" s="175" t="s">
        <v>80</v>
      </c>
      <c r="F378" s="192">
        <v>200</v>
      </c>
      <c r="G378" s="192">
        <v>0.39</v>
      </c>
      <c r="H378" s="189">
        <f>ROUND(G378*ROUND(F378,2),2)</f>
        <v>78</v>
      </c>
      <c r="P378" s="44" t="s">
        <v>50</v>
      </c>
      <c r="AA378" s="44" t="s">
        <v>1073</v>
      </c>
    </row>
    <row r="379" spans="1:27">
      <c r="A379" s="181" t="s">
        <v>104</v>
      </c>
      <c r="B379" s="182">
        <v>5</v>
      </c>
      <c r="C379" s="174" t="s">
        <v>514</v>
      </c>
      <c r="D379" s="173"/>
      <c r="E379" s="173" t="s">
        <v>99</v>
      </c>
      <c r="F379" s="192">
        <v>400</v>
      </c>
      <c r="G379" s="192">
        <v>14.8</v>
      </c>
      <c r="H379" s="188">
        <f>ROUND(G379*ROUND(F379,2),2)</f>
        <v>5920</v>
      </c>
      <c r="P379" s="44" t="s">
        <v>49</v>
      </c>
      <c r="AA379" s="44" t="s">
        <v>1074</v>
      </c>
    </row>
    <row r="380" spans="1:27">
      <c r="A380" s="183" t="s">
        <v>105</v>
      </c>
      <c r="B380" s="184" t="s">
        <v>105</v>
      </c>
      <c r="C380" s="176" t="s">
        <v>101</v>
      </c>
      <c r="D380" s="175"/>
      <c r="E380" s="175" t="s">
        <v>76</v>
      </c>
      <c r="F380" s="192">
        <v>100</v>
      </c>
      <c r="G380" s="192">
        <v>30.85</v>
      </c>
      <c r="H380" s="189">
        <f>ROUND(G380*ROUND(F380,2),2)</f>
        <v>3085</v>
      </c>
      <c r="P380" s="44" t="s">
        <v>50</v>
      </c>
      <c r="AA380" s="44" t="s">
        <v>1075</v>
      </c>
    </row>
    <row r="381" spans="1:27">
      <c r="A381" s="183" t="s">
        <v>106</v>
      </c>
      <c r="B381" s="184" t="s">
        <v>106</v>
      </c>
      <c r="C381" s="176" t="s">
        <v>102</v>
      </c>
      <c r="D381" s="175"/>
      <c r="E381" s="175" t="s">
        <v>76</v>
      </c>
      <c r="F381" s="192">
        <v>300</v>
      </c>
      <c r="G381" s="192">
        <v>16.53</v>
      </c>
      <c r="H381" s="189">
        <f>ROUND(G381*ROUND(F381,2),2)</f>
        <v>4959</v>
      </c>
      <c r="P381" s="44" t="s">
        <v>50</v>
      </c>
      <c r="AA381" s="147" t="s">
        <v>1076</v>
      </c>
    </row>
    <row r="382" spans="1:27">
      <c r="A382" s="183" t="s">
        <v>107</v>
      </c>
      <c r="B382" s="184" t="s">
        <v>107</v>
      </c>
      <c r="C382" s="176" t="s">
        <v>516</v>
      </c>
      <c r="D382" s="175"/>
      <c r="E382" s="175" t="s">
        <v>87</v>
      </c>
      <c r="F382" s="192">
        <v>1</v>
      </c>
      <c r="G382" s="192">
        <v>3481.36</v>
      </c>
      <c r="H382" s="189">
        <f>ROUND(G382*ROUND(F382,2),2)</f>
        <v>3481.36</v>
      </c>
      <c r="P382" s="44" t="s">
        <v>50</v>
      </c>
      <c r="AA382" s="44" t="s">
        <v>1077</v>
      </c>
    </row>
    <row r="383" spans="1:27" ht="31.5">
      <c r="A383" s="181" t="s">
        <v>114</v>
      </c>
      <c r="B383" s="182">
        <v>6</v>
      </c>
      <c r="C383" s="174" t="s">
        <v>108</v>
      </c>
      <c r="D383" s="173"/>
      <c r="E383" s="173" t="s">
        <v>76</v>
      </c>
      <c r="F383" s="192">
        <v>3700</v>
      </c>
      <c r="G383" s="192">
        <v>27.13</v>
      </c>
      <c r="H383" s="188">
        <f>ROUND(G383*ROUND(F383,2),2)</f>
        <v>100381</v>
      </c>
      <c r="P383" s="44" t="s">
        <v>49</v>
      </c>
      <c r="AA383" s="44" t="s">
        <v>1078</v>
      </c>
    </row>
    <row r="384" spans="1:27">
      <c r="A384" s="183" t="s">
        <v>115</v>
      </c>
      <c r="B384" s="184" t="s">
        <v>115</v>
      </c>
      <c r="C384" s="176" t="s">
        <v>110</v>
      </c>
      <c r="D384" s="175"/>
      <c r="E384" s="175" t="s">
        <v>76</v>
      </c>
      <c r="F384" s="192">
        <v>1600</v>
      </c>
      <c r="G384" s="192">
        <v>19.829999999999998</v>
      </c>
      <c r="H384" s="189">
        <f>ROUND(G384*ROUND(F384,2),2)</f>
        <v>31728</v>
      </c>
      <c r="P384" s="44" t="s">
        <v>50</v>
      </c>
      <c r="AA384" s="147" t="s">
        <v>1079</v>
      </c>
    </row>
    <row r="385" spans="1:27">
      <c r="A385" s="183" t="s">
        <v>213</v>
      </c>
      <c r="B385" s="184" t="s">
        <v>213</v>
      </c>
      <c r="C385" s="176" t="s">
        <v>109</v>
      </c>
      <c r="D385" s="175"/>
      <c r="E385" s="175" t="s">
        <v>76</v>
      </c>
      <c r="F385" s="192">
        <v>1800</v>
      </c>
      <c r="G385" s="192">
        <v>29.75</v>
      </c>
      <c r="H385" s="189">
        <f>ROUND(G385*ROUND(F385,2),2)</f>
        <v>53550</v>
      </c>
      <c r="P385" s="44" t="s">
        <v>50</v>
      </c>
      <c r="AA385" s="44" t="s">
        <v>1080</v>
      </c>
    </row>
    <row r="386" spans="1:27">
      <c r="A386" s="183" t="s">
        <v>360</v>
      </c>
      <c r="B386" s="184" t="s">
        <v>360</v>
      </c>
      <c r="C386" s="176" t="s">
        <v>111</v>
      </c>
      <c r="D386" s="175"/>
      <c r="E386" s="175" t="s">
        <v>76</v>
      </c>
      <c r="F386" s="192">
        <v>200</v>
      </c>
      <c r="G386" s="192">
        <v>63.9</v>
      </c>
      <c r="H386" s="189">
        <f>ROUND(G386*ROUND(F386,2),2)</f>
        <v>12780</v>
      </c>
      <c r="P386" s="44" t="s">
        <v>50</v>
      </c>
      <c r="AA386" s="44" t="s">
        <v>1081</v>
      </c>
    </row>
    <row r="387" spans="1:27">
      <c r="A387" s="183" t="s">
        <v>361</v>
      </c>
      <c r="B387" s="184" t="s">
        <v>361</v>
      </c>
      <c r="C387" s="176" t="s">
        <v>113</v>
      </c>
      <c r="D387" s="175"/>
      <c r="E387" s="175" t="s">
        <v>99</v>
      </c>
      <c r="F387" s="192">
        <v>100</v>
      </c>
      <c r="G387" s="192">
        <v>37.46</v>
      </c>
      <c r="H387" s="189">
        <f>ROUND(G387*ROUND(F387,2),2)</f>
        <v>3746</v>
      </c>
      <c r="P387" s="44" t="s">
        <v>50</v>
      </c>
      <c r="AA387" s="44" t="s">
        <v>1082</v>
      </c>
    </row>
    <row r="388" spans="1:27" ht="31.5">
      <c r="A388" s="181" t="s">
        <v>118</v>
      </c>
      <c r="B388" s="182">
        <v>7</v>
      </c>
      <c r="C388" s="174" t="s">
        <v>116</v>
      </c>
      <c r="D388" s="173"/>
      <c r="E388" s="173" t="s">
        <v>76</v>
      </c>
      <c r="F388" s="192">
        <v>130</v>
      </c>
      <c r="G388" s="192">
        <v>61.67</v>
      </c>
      <c r="H388" s="188">
        <f>ROUND(G388*ROUND(F388,2),2)</f>
        <v>8017.1</v>
      </c>
      <c r="P388" s="44" t="s">
        <v>49</v>
      </c>
      <c r="AA388" s="44" t="s">
        <v>1083</v>
      </c>
    </row>
    <row r="389" spans="1:27">
      <c r="A389" s="183" t="s">
        <v>119</v>
      </c>
      <c r="B389" s="184" t="s">
        <v>119</v>
      </c>
      <c r="C389" s="176" t="s">
        <v>117</v>
      </c>
      <c r="D389" s="175"/>
      <c r="E389" s="175" t="s">
        <v>76</v>
      </c>
      <c r="F389" s="192">
        <v>130</v>
      </c>
      <c r="G389" s="192">
        <v>19.28</v>
      </c>
      <c r="H389" s="189">
        <f>ROUND(G389*ROUND(F389,2),2)</f>
        <v>2506.4</v>
      </c>
      <c r="P389" s="44" t="s">
        <v>50</v>
      </c>
      <c r="AA389" s="44" t="s">
        <v>1084</v>
      </c>
    </row>
    <row r="390" spans="1:27">
      <c r="A390" s="181" t="s">
        <v>122</v>
      </c>
      <c r="B390" s="182">
        <v>8</v>
      </c>
      <c r="C390" s="174" t="s">
        <v>120</v>
      </c>
      <c r="D390" s="173"/>
      <c r="E390" s="173" t="s">
        <v>80</v>
      </c>
      <c r="F390" s="192">
        <v>154</v>
      </c>
      <c r="G390" s="192">
        <v>30.83</v>
      </c>
      <c r="H390" s="188">
        <f>ROUND(G390*ROUND(F390,2),2)</f>
        <v>4747.82</v>
      </c>
      <c r="P390" s="44" t="s">
        <v>49</v>
      </c>
      <c r="AA390" s="44" t="s">
        <v>1085</v>
      </c>
    </row>
    <row r="391" spans="1:27">
      <c r="A391" s="183" t="s">
        <v>123</v>
      </c>
      <c r="B391" s="184" t="s">
        <v>123</v>
      </c>
      <c r="C391" s="176" t="s">
        <v>121</v>
      </c>
      <c r="D391" s="175"/>
      <c r="E391" s="175" t="s">
        <v>80</v>
      </c>
      <c r="F391" s="192">
        <v>154</v>
      </c>
      <c r="G391" s="192">
        <v>13.22</v>
      </c>
      <c r="H391" s="189">
        <f>ROUND(G391*ROUND(F391,2),2)</f>
        <v>2035.88</v>
      </c>
      <c r="P391" s="44" t="s">
        <v>50</v>
      </c>
      <c r="AA391" s="44" t="s">
        <v>1086</v>
      </c>
    </row>
    <row r="392" spans="1:27">
      <c r="A392" s="181" t="s">
        <v>132</v>
      </c>
      <c r="B392" s="182">
        <v>9</v>
      </c>
      <c r="C392" s="174" t="s">
        <v>126</v>
      </c>
      <c r="D392" s="173"/>
      <c r="E392" s="173" t="s">
        <v>80</v>
      </c>
      <c r="F392" s="192">
        <v>40</v>
      </c>
      <c r="G392" s="192">
        <v>246.68</v>
      </c>
      <c r="H392" s="188">
        <f>ROUND(G392*ROUND(F392,2),2)</f>
        <v>9867.2000000000007</v>
      </c>
      <c r="P392" s="44" t="s">
        <v>49</v>
      </c>
      <c r="AA392" s="44" t="s">
        <v>1087</v>
      </c>
    </row>
    <row r="393" spans="1:27">
      <c r="A393" s="183" t="s">
        <v>133</v>
      </c>
      <c r="B393" s="184" t="s">
        <v>133</v>
      </c>
      <c r="C393" s="176" t="s">
        <v>127</v>
      </c>
      <c r="D393" s="175"/>
      <c r="E393" s="175" t="s">
        <v>80</v>
      </c>
      <c r="F393" s="192">
        <v>40</v>
      </c>
      <c r="G393" s="192">
        <v>34.15</v>
      </c>
      <c r="H393" s="189">
        <f>ROUND(G393*ROUND(F393,2),2)</f>
        <v>1366</v>
      </c>
      <c r="P393" s="44" t="s">
        <v>50</v>
      </c>
      <c r="AA393" s="44" t="s">
        <v>1088</v>
      </c>
    </row>
    <row r="394" spans="1:27">
      <c r="A394" s="183" t="s">
        <v>278</v>
      </c>
      <c r="B394" s="184" t="s">
        <v>278</v>
      </c>
      <c r="C394" s="176" t="s">
        <v>128</v>
      </c>
      <c r="D394" s="175"/>
      <c r="E394" s="175" t="s">
        <v>129</v>
      </c>
      <c r="F394" s="192">
        <v>3</v>
      </c>
      <c r="G394" s="192">
        <v>881.36</v>
      </c>
      <c r="H394" s="189">
        <f>ROUND(G394*ROUND(F394,2),2)</f>
        <v>2644.08</v>
      </c>
      <c r="P394" s="44" t="s">
        <v>50</v>
      </c>
      <c r="AA394" s="44" t="s">
        <v>1089</v>
      </c>
    </row>
    <row r="395" spans="1:27">
      <c r="A395" s="183" t="s">
        <v>294</v>
      </c>
      <c r="B395" s="184" t="s">
        <v>294</v>
      </c>
      <c r="C395" s="176" t="s">
        <v>130</v>
      </c>
      <c r="D395" s="175"/>
      <c r="E395" s="175" t="s">
        <v>131</v>
      </c>
      <c r="F395" s="192">
        <v>4</v>
      </c>
      <c r="G395" s="192">
        <v>550.85</v>
      </c>
      <c r="H395" s="189">
        <f>ROUND(G395*ROUND(F395,2),2)</f>
        <v>2203.4</v>
      </c>
      <c r="P395" s="44" t="s">
        <v>50</v>
      </c>
      <c r="AA395" s="44" t="s">
        <v>1090</v>
      </c>
    </row>
    <row r="396" spans="1:27">
      <c r="A396" s="181" t="s">
        <v>136</v>
      </c>
      <c r="B396" s="182">
        <v>10</v>
      </c>
      <c r="C396" s="174" t="s">
        <v>134</v>
      </c>
      <c r="D396" s="173"/>
      <c r="E396" s="173" t="s">
        <v>80</v>
      </c>
      <c r="F396" s="192">
        <v>154</v>
      </c>
      <c r="G396" s="192">
        <v>30.83</v>
      </c>
      <c r="H396" s="188">
        <f>ROUND(G396*ROUND(F396,2),2)</f>
        <v>4747.82</v>
      </c>
      <c r="P396" s="44" t="s">
        <v>49</v>
      </c>
      <c r="AA396" s="44" t="s">
        <v>1091</v>
      </c>
    </row>
    <row r="397" spans="1:27">
      <c r="A397" s="183" t="s">
        <v>137</v>
      </c>
      <c r="B397" s="184" t="s">
        <v>137</v>
      </c>
      <c r="C397" s="176" t="s">
        <v>135</v>
      </c>
      <c r="D397" s="175"/>
      <c r="E397" s="175" t="s">
        <v>80</v>
      </c>
      <c r="F397" s="192">
        <v>154</v>
      </c>
      <c r="G397" s="192">
        <v>57.29</v>
      </c>
      <c r="H397" s="189">
        <f>ROUND(G397*ROUND(F397,2),2)</f>
        <v>8822.66</v>
      </c>
      <c r="P397" s="44" t="s">
        <v>50</v>
      </c>
      <c r="AA397" s="44" t="s">
        <v>1092</v>
      </c>
    </row>
    <row r="398" spans="1:27">
      <c r="A398" s="181" t="s">
        <v>142</v>
      </c>
      <c r="B398" s="182">
        <v>11</v>
      </c>
      <c r="C398" s="174" t="s">
        <v>141</v>
      </c>
      <c r="D398" s="173"/>
      <c r="E398" s="173" t="s">
        <v>80</v>
      </c>
      <c r="F398" s="192">
        <v>123</v>
      </c>
      <c r="G398" s="192">
        <v>185.01</v>
      </c>
      <c r="H398" s="188">
        <f>ROUND(G398*ROUND(F398,2),2)</f>
        <v>22756.23</v>
      </c>
      <c r="P398" s="44" t="s">
        <v>49</v>
      </c>
      <c r="AA398" s="147" t="s">
        <v>1093</v>
      </c>
    </row>
    <row r="399" spans="1:27">
      <c r="A399" s="183" t="s">
        <v>143</v>
      </c>
      <c r="B399" s="184" t="s">
        <v>143</v>
      </c>
      <c r="C399" s="176" t="s">
        <v>517</v>
      </c>
      <c r="D399" s="175"/>
      <c r="E399" s="175" t="s">
        <v>80</v>
      </c>
      <c r="F399" s="192">
        <v>95</v>
      </c>
      <c r="G399" s="192">
        <v>239.07</v>
      </c>
      <c r="H399" s="189">
        <f>ROUND(G399*ROUND(F399,2),2)</f>
        <v>22711.65</v>
      </c>
      <c r="P399" s="44" t="s">
        <v>50</v>
      </c>
      <c r="AA399" s="44" t="s">
        <v>1094</v>
      </c>
    </row>
    <row r="400" spans="1:27">
      <c r="A400" s="183" t="s">
        <v>144</v>
      </c>
      <c r="B400" s="184" t="s">
        <v>144</v>
      </c>
      <c r="C400" s="176" t="s">
        <v>518</v>
      </c>
      <c r="D400" s="175"/>
      <c r="E400" s="175" t="s">
        <v>80</v>
      </c>
      <c r="F400" s="192">
        <v>14</v>
      </c>
      <c r="G400" s="192">
        <v>358.05</v>
      </c>
      <c r="H400" s="189">
        <f>ROUND(G400*ROUND(F400,2),2)</f>
        <v>5012.7</v>
      </c>
      <c r="P400" s="44" t="s">
        <v>50</v>
      </c>
      <c r="AA400" s="44" t="s">
        <v>1095</v>
      </c>
    </row>
    <row r="401" spans="1:27">
      <c r="A401" s="183" t="s">
        <v>145</v>
      </c>
      <c r="B401" s="184" t="s">
        <v>145</v>
      </c>
      <c r="C401" s="176" t="s">
        <v>519</v>
      </c>
      <c r="D401" s="175"/>
      <c r="E401" s="175" t="s">
        <v>80</v>
      </c>
      <c r="F401" s="192">
        <v>14</v>
      </c>
      <c r="G401" s="192">
        <v>463.81</v>
      </c>
      <c r="H401" s="189">
        <f>ROUND(G401*ROUND(F401,2),2)</f>
        <v>6493.34</v>
      </c>
      <c r="P401" s="44" t="s">
        <v>50</v>
      </c>
      <c r="AA401" s="44" t="s">
        <v>1096</v>
      </c>
    </row>
    <row r="402" spans="1:27">
      <c r="A402" s="181" t="s">
        <v>152</v>
      </c>
      <c r="B402" s="182">
        <v>12</v>
      </c>
      <c r="C402" s="174" t="s">
        <v>147</v>
      </c>
      <c r="D402" s="173"/>
      <c r="E402" s="173" t="s">
        <v>80</v>
      </c>
      <c r="F402" s="192">
        <v>80</v>
      </c>
      <c r="G402" s="192">
        <v>30.83</v>
      </c>
      <c r="H402" s="188">
        <f>ROUND(G402*ROUND(F402,2),2)</f>
        <v>2466.4</v>
      </c>
      <c r="P402" s="44" t="s">
        <v>49</v>
      </c>
      <c r="AA402" s="44" t="s">
        <v>1097</v>
      </c>
    </row>
    <row r="403" spans="1:27">
      <c r="A403" s="183" t="s">
        <v>153</v>
      </c>
      <c r="B403" s="184" t="s">
        <v>153</v>
      </c>
      <c r="C403" s="176" t="s">
        <v>151</v>
      </c>
      <c r="D403" s="175"/>
      <c r="E403" s="175" t="s">
        <v>80</v>
      </c>
      <c r="F403" s="192">
        <v>26</v>
      </c>
      <c r="G403" s="192">
        <v>683.05</v>
      </c>
      <c r="H403" s="189">
        <f>ROUND(G403*ROUND(F403,2),2)</f>
        <v>17759.3</v>
      </c>
      <c r="P403" s="44" t="s">
        <v>50</v>
      </c>
      <c r="AA403" s="44" t="s">
        <v>1098</v>
      </c>
    </row>
    <row r="404" spans="1:27">
      <c r="A404" s="183" t="s">
        <v>154</v>
      </c>
      <c r="B404" s="184" t="s">
        <v>154</v>
      </c>
      <c r="C404" s="176" t="s">
        <v>150</v>
      </c>
      <c r="D404" s="175"/>
      <c r="E404" s="175" t="s">
        <v>80</v>
      </c>
      <c r="F404" s="192">
        <v>5</v>
      </c>
      <c r="G404" s="192">
        <v>319.49</v>
      </c>
      <c r="H404" s="189">
        <f>ROUND(G404*ROUND(F404,2),2)</f>
        <v>1597.45</v>
      </c>
      <c r="P404" s="44" t="s">
        <v>50</v>
      </c>
      <c r="AA404" s="44" t="s">
        <v>1099</v>
      </c>
    </row>
    <row r="405" spans="1:27">
      <c r="A405" s="183" t="s">
        <v>436</v>
      </c>
      <c r="B405" s="184" t="s">
        <v>436</v>
      </c>
      <c r="C405" s="176" t="s">
        <v>149</v>
      </c>
      <c r="D405" s="175"/>
      <c r="E405" s="175" t="s">
        <v>80</v>
      </c>
      <c r="F405" s="192">
        <v>9</v>
      </c>
      <c r="G405" s="192">
        <v>296.36</v>
      </c>
      <c r="H405" s="189">
        <f>ROUND(G405*ROUND(F405,2),2)</f>
        <v>2667.24</v>
      </c>
      <c r="P405" s="44" t="s">
        <v>50</v>
      </c>
      <c r="AA405" s="44" t="s">
        <v>1100</v>
      </c>
    </row>
    <row r="406" spans="1:27">
      <c r="A406" s="183" t="s">
        <v>437</v>
      </c>
      <c r="B406" s="184" t="s">
        <v>437</v>
      </c>
      <c r="C406" s="176" t="s">
        <v>148</v>
      </c>
      <c r="D406" s="175"/>
      <c r="E406" s="175" t="s">
        <v>80</v>
      </c>
      <c r="F406" s="192">
        <v>40</v>
      </c>
      <c r="G406" s="192">
        <v>63.9</v>
      </c>
      <c r="H406" s="189">
        <f>ROUND(G406*ROUND(F406,2),2)</f>
        <v>2556</v>
      </c>
      <c r="P406" s="44" t="s">
        <v>50</v>
      </c>
      <c r="AA406" s="44" t="s">
        <v>1101</v>
      </c>
    </row>
    <row r="407" spans="1:27">
      <c r="A407" s="181" t="s">
        <v>158</v>
      </c>
      <c r="B407" s="182">
        <v>13</v>
      </c>
      <c r="C407" s="174" t="s">
        <v>155</v>
      </c>
      <c r="D407" s="173"/>
      <c r="E407" s="173" t="s">
        <v>80</v>
      </c>
      <c r="F407" s="192">
        <v>26</v>
      </c>
      <c r="G407" s="192">
        <v>185.01</v>
      </c>
      <c r="H407" s="188">
        <f>ROUND(G407*ROUND(F407,2),2)</f>
        <v>4810.26</v>
      </c>
      <c r="P407" s="44" t="s">
        <v>49</v>
      </c>
      <c r="AA407" s="44" t="s">
        <v>1102</v>
      </c>
    </row>
    <row r="408" spans="1:27">
      <c r="A408" s="183" t="s">
        <v>159</v>
      </c>
      <c r="B408" s="184" t="s">
        <v>159</v>
      </c>
      <c r="C408" s="176" t="s">
        <v>156</v>
      </c>
      <c r="D408" s="175"/>
      <c r="E408" s="175" t="s">
        <v>80</v>
      </c>
      <c r="F408" s="192">
        <v>24</v>
      </c>
      <c r="G408" s="192">
        <v>222.54</v>
      </c>
      <c r="H408" s="189">
        <f>ROUND(G408*ROUND(F408,2),2)</f>
        <v>5340.96</v>
      </c>
      <c r="P408" s="44" t="s">
        <v>50</v>
      </c>
      <c r="AA408" s="44" t="s">
        <v>1103</v>
      </c>
    </row>
    <row r="409" spans="1:27">
      <c r="A409" s="183" t="s">
        <v>160</v>
      </c>
      <c r="B409" s="184" t="s">
        <v>160</v>
      </c>
      <c r="C409" s="176" t="s">
        <v>157</v>
      </c>
      <c r="D409" s="175"/>
      <c r="E409" s="175" t="s">
        <v>80</v>
      </c>
      <c r="F409" s="192">
        <v>2</v>
      </c>
      <c r="G409" s="192">
        <v>319.49</v>
      </c>
      <c r="H409" s="189">
        <f>ROUND(G409*ROUND(F409,2),2)</f>
        <v>638.98</v>
      </c>
      <c r="P409" s="44" t="s">
        <v>50</v>
      </c>
      <c r="AA409" s="44" t="s">
        <v>1104</v>
      </c>
    </row>
    <row r="410" spans="1:27">
      <c r="A410" s="181" t="s">
        <v>165</v>
      </c>
      <c r="B410" s="182">
        <v>14</v>
      </c>
      <c r="C410" s="174" t="s">
        <v>162</v>
      </c>
      <c r="D410" s="173"/>
      <c r="E410" s="173" t="s">
        <v>76</v>
      </c>
      <c r="F410" s="192">
        <v>26</v>
      </c>
      <c r="G410" s="192">
        <v>98.67</v>
      </c>
      <c r="H410" s="188">
        <f>ROUND(G410*ROUND(F410,2),2)</f>
        <v>2565.42</v>
      </c>
      <c r="P410" s="44" t="s">
        <v>49</v>
      </c>
      <c r="AA410" s="44" t="s">
        <v>1105</v>
      </c>
    </row>
    <row r="411" spans="1:27">
      <c r="A411" s="183" t="s">
        <v>166</v>
      </c>
      <c r="B411" s="184" t="s">
        <v>166</v>
      </c>
      <c r="C411" s="176" t="s">
        <v>485</v>
      </c>
      <c r="D411" s="175"/>
      <c r="E411" s="175" t="s">
        <v>76</v>
      </c>
      <c r="F411" s="192">
        <v>26</v>
      </c>
      <c r="G411" s="192">
        <v>528.80999999999995</v>
      </c>
      <c r="H411" s="189">
        <f>ROUND(G411*ROUND(F411,2),2)</f>
        <v>13749.06</v>
      </c>
      <c r="P411" s="44" t="s">
        <v>50</v>
      </c>
      <c r="AA411" s="44" t="s">
        <v>1106</v>
      </c>
    </row>
    <row r="412" spans="1:27">
      <c r="A412" s="183" t="s">
        <v>327</v>
      </c>
      <c r="B412" s="184" t="s">
        <v>327</v>
      </c>
      <c r="C412" s="176" t="s">
        <v>163</v>
      </c>
      <c r="D412" s="175"/>
      <c r="E412" s="175" t="s">
        <v>80</v>
      </c>
      <c r="F412" s="192">
        <v>5</v>
      </c>
      <c r="G412" s="192">
        <v>616.95000000000005</v>
      </c>
      <c r="H412" s="189">
        <f>ROUND(G412*ROUND(F412,2),2)</f>
        <v>3084.75</v>
      </c>
      <c r="P412" s="44" t="s">
        <v>50</v>
      </c>
      <c r="AA412" s="44" t="s">
        <v>1107</v>
      </c>
    </row>
    <row r="413" spans="1:27">
      <c r="A413" s="183" t="s">
        <v>328</v>
      </c>
      <c r="B413" s="184" t="s">
        <v>328</v>
      </c>
      <c r="C413" s="176" t="s">
        <v>164</v>
      </c>
      <c r="D413" s="175"/>
      <c r="E413" s="175" t="s">
        <v>80</v>
      </c>
      <c r="F413" s="192">
        <v>400</v>
      </c>
      <c r="G413" s="192">
        <v>0.22</v>
      </c>
      <c r="H413" s="189">
        <f>ROUND(G413*ROUND(F413,2),2)</f>
        <v>88</v>
      </c>
      <c r="P413" s="44" t="s">
        <v>50</v>
      </c>
      <c r="AA413" s="44" t="s">
        <v>1108</v>
      </c>
    </row>
    <row r="414" spans="1:27">
      <c r="A414" s="181" t="s">
        <v>169</v>
      </c>
      <c r="B414" s="182">
        <v>15</v>
      </c>
      <c r="C414" s="174" t="s">
        <v>168</v>
      </c>
      <c r="D414" s="173"/>
      <c r="E414" s="173" t="s">
        <v>80</v>
      </c>
      <c r="F414" s="192">
        <v>10</v>
      </c>
      <c r="G414" s="192">
        <v>61.67</v>
      </c>
      <c r="H414" s="188">
        <f>ROUND(G414*ROUND(F414,2),2)</f>
        <v>616.70000000000005</v>
      </c>
      <c r="P414" s="44" t="s">
        <v>49</v>
      </c>
      <c r="AA414" s="44" t="s">
        <v>1109</v>
      </c>
    </row>
    <row r="415" spans="1:27">
      <c r="A415" s="183" t="s">
        <v>170</v>
      </c>
      <c r="B415" s="184" t="s">
        <v>170</v>
      </c>
      <c r="C415" s="176" t="s">
        <v>167</v>
      </c>
      <c r="D415" s="175"/>
      <c r="E415" s="175" t="s">
        <v>80</v>
      </c>
      <c r="F415" s="192">
        <v>10</v>
      </c>
      <c r="G415" s="192">
        <v>92.54</v>
      </c>
      <c r="H415" s="189">
        <f>ROUND(G415*ROUND(F415,2),2)</f>
        <v>925.4</v>
      </c>
      <c r="P415" s="44" t="s">
        <v>50</v>
      </c>
      <c r="AA415" s="44" t="s">
        <v>1110</v>
      </c>
    </row>
    <row r="416" spans="1:27">
      <c r="A416" s="181" t="s">
        <v>176</v>
      </c>
      <c r="B416" s="182">
        <v>16</v>
      </c>
      <c r="C416" s="174" t="s">
        <v>171</v>
      </c>
      <c r="D416" s="173"/>
      <c r="E416" s="173" t="s">
        <v>80</v>
      </c>
      <c r="F416" s="192">
        <v>7</v>
      </c>
      <c r="G416" s="192">
        <v>2096.7600000000002</v>
      </c>
      <c r="H416" s="188">
        <f>ROUND(G416*ROUND(F416,2),2)</f>
        <v>14677.32</v>
      </c>
      <c r="P416" s="44" t="s">
        <v>49</v>
      </c>
      <c r="AA416" s="44" t="s">
        <v>1111</v>
      </c>
    </row>
    <row r="417" spans="1:27">
      <c r="A417" s="183" t="s">
        <v>177</v>
      </c>
      <c r="B417" s="184" t="s">
        <v>177</v>
      </c>
      <c r="C417" s="176" t="s">
        <v>172</v>
      </c>
      <c r="D417" s="175"/>
      <c r="E417" s="175" t="s">
        <v>173</v>
      </c>
      <c r="F417" s="192">
        <v>1</v>
      </c>
      <c r="G417" s="192">
        <v>657.71</v>
      </c>
      <c r="H417" s="189">
        <f>ROUND(G417*ROUND(F417,2),2)</f>
        <v>657.71</v>
      </c>
      <c r="P417" s="44" t="s">
        <v>50</v>
      </c>
      <c r="AA417" s="44" t="s">
        <v>1112</v>
      </c>
    </row>
    <row r="418" spans="1:27">
      <c r="A418" s="183" t="s">
        <v>178</v>
      </c>
      <c r="B418" s="184" t="s">
        <v>178</v>
      </c>
      <c r="C418" s="176" t="s">
        <v>541</v>
      </c>
      <c r="D418" s="175"/>
      <c r="E418" s="175" t="s">
        <v>80</v>
      </c>
      <c r="F418" s="192">
        <v>7</v>
      </c>
      <c r="G418" s="192">
        <v>2831.36</v>
      </c>
      <c r="H418" s="189">
        <f>ROUND(G418*ROUND(F418,2),2)</f>
        <v>19819.52</v>
      </c>
      <c r="P418" s="44" t="s">
        <v>50</v>
      </c>
      <c r="AA418" s="44" t="s">
        <v>1113</v>
      </c>
    </row>
    <row r="419" spans="1:27">
      <c r="A419" s="183" t="s">
        <v>179</v>
      </c>
      <c r="B419" s="184" t="s">
        <v>179</v>
      </c>
      <c r="C419" s="176" t="s">
        <v>174</v>
      </c>
      <c r="D419" s="175"/>
      <c r="E419" s="175" t="s">
        <v>80</v>
      </c>
      <c r="F419" s="192">
        <v>14</v>
      </c>
      <c r="G419" s="192">
        <v>248.98</v>
      </c>
      <c r="H419" s="189">
        <f>ROUND(G419*ROUND(F419,2),2)</f>
        <v>3485.72</v>
      </c>
      <c r="P419" s="44" t="s">
        <v>50</v>
      </c>
      <c r="AA419" s="44" t="s">
        <v>1114</v>
      </c>
    </row>
    <row r="420" spans="1:27">
      <c r="A420" s="183" t="s">
        <v>575</v>
      </c>
      <c r="B420" s="184" t="s">
        <v>575</v>
      </c>
      <c r="C420" s="176" t="s">
        <v>175</v>
      </c>
      <c r="D420" s="175"/>
      <c r="E420" s="175" t="s">
        <v>80</v>
      </c>
      <c r="F420" s="192">
        <v>7</v>
      </c>
      <c r="G420" s="192">
        <v>602.63</v>
      </c>
      <c r="H420" s="189">
        <f>ROUND(G420*ROUND(F420,2),2)</f>
        <v>4218.41</v>
      </c>
      <c r="P420" s="44" t="s">
        <v>50</v>
      </c>
      <c r="AA420" s="44" t="s">
        <v>1115</v>
      </c>
    </row>
    <row r="421" spans="1:27" ht="31.5">
      <c r="A421" s="181" t="s">
        <v>180</v>
      </c>
      <c r="B421" s="182">
        <v>17</v>
      </c>
      <c r="C421" s="174" t="s">
        <v>521</v>
      </c>
      <c r="D421" s="173"/>
      <c r="E421" s="173" t="s">
        <v>80</v>
      </c>
      <c r="F421" s="192">
        <v>51</v>
      </c>
      <c r="G421" s="192">
        <v>246.68</v>
      </c>
      <c r="H421" s="188">
        <f>ROUND(G421*ROUND(F421,2),2)</f>
        <v>12580.68</v>
      </c>
      <c r="P421" s="44" t="s">
        <v>49</v>
      </c>
      <c r="AA421" s="44" t="s">
        <v>1116</v>
      </c>
    </row>
    <row r="422" spans="1:27">
      <c r="A422" s="181" t="s">
        <v>184</v>
      </c>
      <c r="B422" s="182">
        <v>18</v>
      </c>
      <c r="C422" s="174" t="s">
        <v>520</v>
      </c>
      <c r="D422" s="173"/>
      <c r="E422" s="173" t="s">
        <v>80</v>
      </c>
      <c r="F422" s="192">
        <v>75</v>
      </c>
      <c r="G422" s="192">
        <v>185.01</v>
      </c>
      <c r="H422" s="188">
        <f>ROUND(G422*ROUND(F422,2),2)</f>
        <v>13875.75</v>
      </c>
      <c r="P422" s="44" t="s">
        <v>49</v>
      </c>
      <c r="AA422" s="44" t="s">
        <v>1117</v>
      </c>
    </row>
    <row r="423" spans="1:27">
      <c r="A423" s="183" t="s">
        <v>185</v>
      </c>
      <c r="B423" s="184" t="s">
        <v>185</v>
      </c>
      <c r="C423" s="176" t="s">
        <v>522</v>
      </c>
      <c r="D423" s="175"/>
      <c r="E423" s="175" t="s">
        <v>80</v>
      </c>
      <c r="F423" s="192">
        <v>5</v>
      </c>
      <c r="G423" s="192">
        <v>848.31</v>
      </c>
      <c r="H423" s="189">
        <f>ROUND(G423*ROUND(F423,2),2)</f>
        <v>4241.55</v>
      </c>
      <c r="P423" s="44" t="s">
        <v>50</v>
      </c>
      <c r="AA423" s="44" t="s">
        <v>1118</v>
      </c>
    </row>
    <row r="424" spans="1:27">
      <c r="A424" s="183" t="s">
        <v>333</v>
      </c>
      <c r="B424" s="184" t="s">
        <v>333</v>
      </c>
      <c r="C424" s="176" t="s">
        <v>523</v>
      </c>
      <c r="D424" s="175"/>
      <c r="E424" s="175" t="s">
        <v>80</v>
      </c>
      <c r="F424" s="192">
        <v>37</v>
      </c>
      <c r="G424" s="192">
        <v>1156.78</v>
      </c>
      <c r="H424" s="189">
        <f>ROUND(G424*ROUND(F424,2),2)</f>
        <v>42800.86</v>
      </c>
      <c r="P424" s="44" t="s">
        <v>50</v>
      </c>
      <c r="AA424" s="44" t="s">
        <v>1119</v>
      </c>
    </row>
    <row r="425" spans="1:27">
      <c r="A425" s="183" t="s">
        <v>334</v>
      </c>
      <c r="B425" s="184" t="s">
        <v>334</v>
      </c>
      <c r="C425" s="176" t="s">
        <v>524</v>
      </c>
      <c r="D425" s="175"/>
      <c r="E425" s="175" t="s">
        <v>80</v>
      </c>
      <c r="F425" s="192">
        <v>17</v>
      </c>
      <c r="G425" s="192">
        <v>1498.31</v>
      </c>
      <c r="H425" s="189">
        <f>ROUND(G425*ROUND(F425,2),2)</f>
        <v>25471.27</v>
      </c>
      <c r="P425" s="44" t="s">
        <v>50</v>
      </c>
      <c r="AA425" s="44" t="s">
        <v>1120</v>
      </c>
    </row>
    <row r="426" spans="1:27" ht="31.5">
      <c r="A426" s="183" t="s">
        <v>406</v>
      </c>
      <c r="B426" s="184" t="s">
        <v>406</v>
      </c>
      <c r="C426" s="176" t="s">
        <v>223</v>
      </c>
      <c r="D426" s="175"/>
      <c r="E426" s="175" t="s">
        <v>80</v>
      </c>
      <c r="F426" s="192">
        <v>14</v>
      </c>
      <c r="G426" s="192">
        <v>506.78</v>
      </c>
      <c r="H426" s="189">
        <f>ROUND(G426*ROUND(F426,2),2)</f>
        <v>7094.92</v>
      </c>
      <c r="P426" s="44" t="s">
        <v>50</v>
      </c>
      <c r="AA426" s="44" t="s">
        <v>1121</v>
      </c>
    </row>
    <row r="427" spans="1:27">
      <c r="A427" s="183" t="s">
        <v>407</v>
      </c>
      <c r="B427" s="184" t="s">
        <v>407</v>
      </c>
      <c r="C427" s="176" t="s">
        <v>620</v>
      </c>
      <c r="D427" s="175"/>
      <c r="E427" s="175" t="s">
        <v>80</v>
      </c>
      <c r="F427" s="192">
        <v>2</v>
      </c>
      <c r="G427" s="192">
        <v>1322.03</v>
      </c>
      <c r="H427" s="189">
        <f>ROUND(G427*ROUND(F427,2),2)</f>
        <v>2644.06</v>
      </c>
      <c r="P427" s="44" t="s">
        <v>50</v>
      </c>
      <c r="AA427" s="44" t="s">
        <v>1122</v>
      </c>
    </row>
    <row r="428" spans="1:27">
      <c r="A428" s="181" t="s">
        <v>186</v>
      </c>
      <c r="B428" s="182">
        <v>19</v>
      </c>
      <c r="C428" s="174" t="s">
        <v>182</v>
      </c>
      <c r="D428" s="173"/>
      <c r="E428" s="173" t="s">
        <v>80</v>
      </c>
      <c r="F428" s="192">
        <v>204</v>
      </c>
      <c r="G428" s="192">
        <v>74</v>
      </c>
      <c r="H428" s="188">
        <f>ROUND(G428*ROUND(F428,2),2)</f>
        <v>15096</v>
      </c>
      <c r="P428" s="44" t="s">
        <v>49</v>
      </c>
      <c r="AA428" s="44" t="s">
        <v>1123</v>
      </c>
    </row>
    <row r="429" spans="1:27">
      <c r="A429" s="183" t="s">
        <v>187</v>
      </c>
      <c r="B429" s="184" t="s">
        <v>187</v>
      </c>
      <c r="C429" s="176" t="s">
        <v>183</v>
      </c>
      <c r="D429" s="175"/>
      <c r="E429" s="175" t="s">
        <v>80</v>
      </c>
      <c r="F429" s="192">
        <v>204</v>
      </c>
      <c r="G429" s="192">
        <v>38.56</v>
      </c>
      <c r="H429" s="189">
        <f>ROUND(G429*ROUND(F429,2),2)</f>
        <v>7866.24</v>
      </c>
      <c r="P429" s="44" t="s">
        <v>50</v>
      </c>
      <c r="AA429" s="44" t="s">
        <v>1124</v>
      </c>
    </row>
    <row r="430" spans="1:27">
      <c r="A430" s="181" t="s">
        <v>190</v>
      </c>
      <c r="B430" s="182">
        <v>20</v>
      </c>
      <c r="C430" s="174" t="s">
        <v>188</v>
      </c>
      <c r="D430" s="173"/>
      <c r="E430" s="173" t="s">
        <v>80</v>
      </c>
      <c r="F430" s="192">
        <v>1</v>
      </c>
      <c r="G430" s="192">
        <v>12333.9</v>
      </c>
      <c r="H430" s="188">
        <f>ROUND(G430*ROUND(F430,2),2)</f>
        <v>12333.9</v>
      </c>
      <c r="P430" s="44" t="s">
        <v>49</v>
      </c>
      <c r="AA430" s="44" t="s">
        <v>1125</v>
      </c>
    </row>
    <row r="431" spans="1:27">
      <c r="A431" s="183" t="s">
        <v>191</v>
      </c>
      <c r="B431" s="184" t="s">
        <v>191</v>
      </c>
      <c r="C431" s="176" t="s">
        <v>189</v>
      </c>
      <c r="D431" s="175"/>
      <c r="E431" s="175" t="s">
        <v>80</v>
      </c>
      <c r="F431" s="192">
        <v>1</v>
      </c>
      <c r="G431" s="192">
        <v>76622.880000000005</v>
      </c>
      <c r="H431" s="189">
        <f>ROUND(G431*ROUND(F431,2),2)</f>
        <v>76622.880000000005</v>
      </c>
      <c r="P431" s="44" t="s">
        <v>50</v>
      </c>
      <c r="AA431" s="44" t="s">
        <v>1126</v>
      </c>
    </row>
    <row r="432" spans="1:27">
      <c r="A432" s="181" t="s">
        <v>193</v>
      </c>
      <c r="B432" s="182">
        <v>21</v>
      </c>
      <c r="C432" s="174" t="s">
        <v>194</v>
      </c>
      <c r="D432" s="173"/>
      <c r="E432" s="173" t="s">
        <v>87</v>
      </c>
      <c r="F432" s="192">
        <v>1</v>
      </c>
      <c r="G432" s="192">
        <v>3083.47</v>
      </c>
      <c r="H432" s="188">
        <f>ROUND(G432*ROUND(F432,2),2)</f>
        <v>3083.47</v>
      </c>
      <c r="P432" s="44" t="s">
        <v>49</v>
      </c>
      <c r="AA432" s="44" t="s">
        <v>1127</v>
      </c>
    </row>
    <row r="433" spans="1:27">
      <c r="A433" s="183" t="s">
        <v>338</v>
      </c>
      <c r="B433" s="184" t="s">
        <v>338</v>
      </c>
      <c r="C433" s="176" t="s">
        <v>195</v>
      </c>
      <c r="D433" s="175"/>
      <c r="E433" s="175" t="s">
        <v>196</v>
      </c>
      <c r="F433" s="192">
        <v>1.5</v>
      </c>
      <c r="G433" s="192">
        <v>1652.54</v>
      </c>
      <c r="H433" s="189">
        <f>ROUND(G433*ROUND(F433,2),2)</f>
        <v>2478.81</v>
      </c>
      <c r="P433" s="44" t="s">
        <v>50</v>
      </c>
      <c r="AA433" s="44" t="s">
        <v>1128</v>
      </c>
    </row>
    <row r="434" spans="1:27">
      <c r="A434" s="183" t="s">
        <v>339</v>
      </c>
      <c r="B434" s="184" t="s">
        <v>339</v>
      </c>
      <c r="C434" s="176" t="s">
        <v>197</v>
      </c>
      <c r="D434" s="175"/>
      <c r="E434" s="175" t="s">
        <v>198</v>
      </c>
      <c r="F434" s="192">
        <v>1</v>
      </c>
      <c r="G434" s="192">
        <v>473.73</v>
      </c>
      <c r="H434" s="189">
        <f>ROUND(G434*ROUND(F434,2),2)</f>
        <v>473.73</v>
      </c>
      <c r="P434" s="44" t="s">
        <v>50</v>
      </c>
      <c r="AA434" s="44" t="s">
        <v>1129</v>
      </c>
    </row>
    <row r="435" spans="1:27">
      <c r="A435" s="201" t="s">
        <v>341</v>
      </c>
      <c r="B435" s="202">
        <v>22</v>
      </c>
      <c r="C435" s="200" t="s">
        <v>508</v>
      </c>
      <c r="D435" s="199"/>
      <c r="E435" s="199" t="s">
        <v>87</v>
      </c>
      <c r="F435" s="193">
        <v>1</v>
      </c>
      <c r="G435" s="193">
        <v>27566.26</v>
      </c>
      <c r="H435" s="203">
        <f>ROUND(G435*ROUND(F435,2),2)</f>
        <v>27566.26</v>
      </c>
      <c r="P435" s="44" t="s">
        <v>49</v>
      </c>
      <c r="AA435" s="44" t="s">
        <v>1130</v>
      </c>
    </row>
    <row r="436" spans="1:27">
      <c r="A436" s="162" t="s">
        <v>45</v>
      </c>
      <c r="B436" s="162"/>
      <c r="C436" s="162"/>
      <c r="D436" s="162"/>
      <c r="E436" s="162"/>
      <c r="F436" s="162"/>
      <c r="G436" s="162"/>
      <c r="H436" s="163">
        <f>SUM(H363:H435)</f>
        <v>739243.91000000027</v>
      </c>
      <c r="P436" s="44" t="s">
        <v>44</v>
      </c>
      <c r="AA436" s="44" t="s">
        <v>1131</v>
      </c>
    </row>
    <row r="437" spans="1:27">
      <c r="P437" s="44" t="s">
        <v>26</v>
      </c>
      <c r="AA437" s="44" t="s">
        <v>1132</v>
      </c>
    </row>
    <row r="438" spans="1:27">
      <c r="A438" s="161">
        <v>8</v>
      </c>
      <c r="B438" s="162" t="s">
        <v>200</v>
      </c>
      <c r="P438" s="44" t="s">
        <v>41</v>
      </c>
      <c r="AA438" s="44" t="s">
        <v>1133</v>
      </c>
    </row>
    <row r="439" spans="1:27">
      <c r="A439" s="179" t="s">
        <v>51</v>
      </c>
      <c r="B439" s="180">
        <v>1</v>
      </c>
      <c r="C439" s="172" t="s">
        <v>98</v>
      </c>
      <c r="D439" s="171"/>
      <c r="E439" s="171" t="s">
        <v>76</v>
      </c>
      <c r="F439" s="191">
        <v>100</v>
      </c>
      <c r="G439" s="191">
        <v>246.68</v>
      </c>
      <c r="H439" s="187">
        <f>ROUND(G439*ROUND(F439,2),2)</f>
        <v>24668</v>
      </c>
      <c r="P439" s="44" t="s">
        <v>49</v>
      </c>
      <c r="AA439" s="44" t="s">
        <v>1134</v>
      </c>
    </row>
    <row r="440" spans="1:27">
      <c r="A440" s="181" t="s">
        <v>55</v>
      </c>
      <c r="B440" s="182">
        <v>2</v>
      </c>
      <c r="C440" s="174" t="s">
        <v>75</v>
      </c>
      <c r="D440" s="173"/>
      <c r="E440" s="173" t="s">
        <v>76</v>
      </c>
      <c r="F440" s="192">
        <v>40</v>
      </c>
      <c r="G440" s="192">
        <v>123.34</v>
      </c>
      <c r="H440" s="188">
        <f>ROUND(G440*ROUND(F440,2),2)</f>
        <v>4933.6000000000004</v>
      </c>
      <c r="P440" s="44" t="s">
        <v>49</v>
      </c>
      <c r="AA440" s="44" t="s">
        <v>1135</v>
      </c>
    </row>
    <row r="441" spans="1:27">
      <c r="A441" s="183" t="s">
        <v>56</v>
      </c>
      <c r="B441" s="184" t="s">
        <v>56</v>
      </c>
      <c r="C441" s="176" t="s">
        <v>77</v>
      </c>
      <c r="D441" s="175"/>
      <c r="E441" s="175" t="s">
        <v>76</v>
      </c>
      <c r="F441" s="192">
        <v>40</v>
      </c>
      <c r="G441" s="192">
        <v>132.19999999999999</v>
      </c>
      <c r="H441" s="189">
        <f>ROUND(G441*ROUND(F441,2),2)</f>
        <v>5288</v>
      </c>
      <c r="P441" s="44" t="s">
        <v>50</v>
      </c>
      <c r="AA441" s="44" t="s">
        <v>1136</v>
      </c>
    </row>
    <row r="442" spans="1:27">
      <c r="A442" s="183" t="s">
        <v>57</v>
      </c>
      <c r="B442" s="184" t="s">
        <v>57</v>
      </c>
      <c r="C442" s="176" t="s">
        <v>78</v>
      </c>
      <c r="D442" s="175"/>
      <c r="E442" s="175" t="s">
        <v>76</v>
      </c>
      <c r="F442" s="192">
        <v>20</v>
      </c>
      <c r="G442" s="192">
        <v>71.61</v>
      </c>
      <c r="H442" s="189">
        <f>ROUND(G442*ROUND(F442,2),2)</f>
        <v>1432.2</v>
      </c>
      <c r="P442" s="44" t="s">
        <v>50</v>
      </c>
      <c r="AA442" s="44" t="s">
        <v>1137</v>
      </c>
    </row>
    <row r="443" spans="1:27">
      <c r="A443" s="183" t="s">
        <v>58</v>
      </c>
      <c r="B443" s="184" t="s">
        <v>58</v>
      </c>
      <c r="C443" s="176" t="s">
        <v>79</v>
      </c>
      <c r="D443" s="175"/>
      <c r="E443" s="175" t="s">
        <v>80</v>
      </c>
      <c r="F443" s="192">
        <v>230</v>
      </c>
      <c r="G443" s="192">
        <v>7.55</v>
      </c>
      <c r="H443" s="189">
        <f>ROUND(G443*ROUND(F443,2),2)</f>
        <v>1736.5</v>
      </c>
      <c r="P443" s="44" t="s">
        <v>50</v>
      </c>
      <c r="AA443" s="44" t="s">
        <v>1138</v>
      </c>
    </row>
    <row r="444" spans="1:27">
      <c r="A444" s="183" t="s">
        <v>525</v>
      </c>
      <c r="B444" s="184" t="s">
        <v>525</v>
      </c>
      <c r="C444" s="176" t="s">
        <v>81</v>
      </c>
      <c r="D444" s="175"/>
      <c r="E444" s="175" t="s">
        <v>76</v>
      </c>
      <c r="F444" s="192">
        <v>115</v>
      </c>
      <c r="G444" s="192">
        <v>20.73</v>
      </c>
      <c r="H444" s="189">
        <f>ROUND(G444*ROUND(F444,2),2)</f>
        <v>2383.9499999999998</v>
      </c>
      <c r="P444" s="44" t="s">
        <v>50</v>
      </c>
      <c r="AA444" s="44" t="s">
        <v>1139</v>
      </c>
    </row>
    <row r="445" spans="1:27">
      <c r="A445" s="183" t="s">
        <v>526</v>
      </c>
      <c r="B445" s="184" t="s">
        <v>526</v>
      </c>
      <c r="C445" s="176" t="s">
        <v>82</v>
      </c>
      <c r="D445" s="175"/>
      <c r="E445" s="175" t="s">
        <v>80</v>
      </c>
      <c r="F445" s="192">
        <v>460</v>
      </c>
      <c r="G445" s="192">
        <v>0.64</v>
      </c>
      <c r="H445" s="189">
        <f>ROUND(G445*ROUND(F445,2),2)</f>
        <v>294.39999999999998</v>
      </c>
      <c r="P445" s="44" t="s">
        <v>50</v>
      </c>
      <c r="AA445" s="44" t="s">
        <v>1140</v>
      </c>
    </row>
    <row r="446" spans="1:27">
      <c r="A446" s="183" t="s">
        <v>527</v>
      </c>
      <c r="B446" s="184" t="s">
        <v>527</v>
      </c>
      <c r="C446" s="176" t="s">
        <v>83</v>
      </c>
      <c r="D446" s="175"/>
      <c r="E446" s="175" t="s">
        <v>80</v>
      </c>
      <c r="F446" s="192">
        <v>460</v>
      </c>
      <c r="G446" s="192">
        <v>0.63</v>
      </c>
      <c r="H446" s="189">
        <f>ROUND(G446*ROUND(F446,2),2)</f>
        <v>289.8</v>
      </c>
      <c r="P446" s="44" t="s">
        <v>50</v>
      </c>
      <c r="AA446" s="44" t="s">
        <v>1141</v>
      </c>
    </row>
    <row r="447" spans="1:27">
      <c r="A447" s="183" t="s">
        <v>528</v>
      </c>
      <c r="B447" s="184" t="s">
        <v>528</v>
      </c>
      <c r="C447" s="176" t="s">
        <v>84</v>
      </c>
      <c r="D447" s="175"/>
      <c r="E447" s="175" t="s">
        <v>80</v>
      </c>
      <c r="F447" s="192">
        <v>690</v>
      </c>
      <c r="G447" s="192">
        <v>0.56999999999999995</v>
      </c>
      <c r="H447" s="189">
        <f>ROUND(G447*ROUND(F447,2),2)</f>
        <v>393.3</v>
      </c>
      <c r="P447" s="44" t="s">
        <v>50</v>
      </c>
      <c r="AA447" s="44" t="s">
        <v>1142</v>
      </c>
    </row>
    <row r="448" spans="1:27">
      <c r="A448" s="183" t="s">
        <v>529</v>
      </c>
      <c r="B448" s="184" t="s">
        <v>529</v>
      </c>
      <c r="C448" s="176" t="s">
        <v>85</v>
      </c>
      <c r="D448" s="175"/>
      <c r="E448" s="175" t="s">
        <v>80</v>
      </c>
      <c r="F448" s="192">
        <v>690</v>
      </c>
      <c r="G448" s="192">
        <v>0.36</v>
      </c>
      <c r="H448" s="189">
        <f>ROUND(G448*ROUND(F448,2),2)</f>
        <v>248.4</v>
      </c>
      <c r="P448" s="44" t="s">
        <v>50</v>
      </c>
      <c r="AA448" s="44" t="s">
        <v>1143</v>
      </c>
    </row>
    <row r="449" spans="1:27">
      <c r="A449" s="183" t="s">
        <v>530</v>
      </c>
      <c r="B449" s="184" t="s">
        <v>530</v>
      </c>
      <c r="C449" s="176" t="s">
        <v>86</v>
      </c>
      <c r="D449" s="175"/>
      <c r="E449" s="175" t="s">
        <v>80</v>
      </c>
      <c r="F449" s="192">
        <v>690</v>
      </c>
      <c r="G449" s="192">
        <v>0.31</v>
      </c>
      <c r="H449" s="189">
        <f>ROUND(G449*ROUND(F449,2),2)</f>
        <v>213.9</v>
      </c>
      <c r="P449" s="44" t="s">
        <v>50</v>
      </c>
      <c r="AA449" s="44" t="s">
        <v>1144</v>
      </c>
    </row>
    <row r="450" spans="1:27">
      <c r="A450" s="181" t="s">
        <v>59</v>
      </c>
      <c r="B450" s="182">
        <v>3</v>
      </c>
      <c r="C450" s="174" t="s">
        <v>100</v>
      </c>
      <c r="D450" s="173"/>
      <c r="E450" s="173" t="s">
        <v>99</v>
      </c>
      <c r="F450" s="192">
        <v>300</v>
      </c>
      <c r="G450" s="192">
        <v>14.8</v>
      </c>
      <c r="H450" s="188">
        <f>ROUND(G450*ROUND(F450,2),2)</f>
        <v>4440</v>
      </c>
      <c r="P450" s="44" t="s">
        <v>49</v>
      </c>
      <c r="AA450" s="44" t="s">
        <v>1145</v>
      </c>
    </row>
    <row r="451" spans="1:27">
      <c r="A451" s="183" t="s">
        <v>60</v>
      </c>
      <c r="B451" s="184" t="s">
        <v>60</v>
      </c>
      <c r="C451" s="176" t="s">
        <v>101</v>
      </c>
      <c r="D451" s="175"/>
      <c r="E451" s="175" t="s">
        <v>76</v>
      </c>
      <c r="F451" s="192">
        <v>300</v>
      </c>
      <c r="G451" s="192">
        <v>30.85</v>
      </c>
      <c r="H451" s="189">
        <f>ROUND(G451*ROUND(F451,2),2)</f>
        <v>9255</v>
      </c>
      <c r="P451" s="44" t="s">
        <v>50</v>
      </c>
      <c r="AA451" s="44" t="s">
        <v>1146</v>
      </c>
    </row>
    <row r="452" spans="1:27">
      <c r="A452" s="183" t="s">
        <v>61</v>
      </c>
      <c r="B452" s="184" t="s">
        <v>61</v>
      </c>
      <c r="C452" s="176" t="s">
        <v>103</v>
      </c>
      <c r="D452" s="175"/>
      <c r="E452" s="175" t="s">
        <v>87</v>
      </c>
      <c r="F452" s="192">
        <v>1</v>
      </c>
      <c r="G452" s="192">
        <v>3084.75</v>
      </c>
      <c r="H452" s="189">
        <f>ROUND(G452*ROUND(F452,2),2)</f>
        <v>3084.75</v>
      </c>
      <c r="P452" s="44" t="s">
        <v>50</v>
      </c>
      <c r="AA452" s="44" t="s">
        <v>1147</v>
      </c>
    </row>
    <row r="453" spans="1:27">
      <c r="A453" s="181" t="s">
        <v>94</v>
      </c>
      <c r="B453" s="182">
        <v>4</v>
      </c>
      <c r="C453" s="174" t="s">
        <v>205</v>
      </c>
      <c r="D453" s="173"/>
      <c r="E453" s="173" t="s">
        <v>99</v>
      </c>
      <c r="F453" s="192">
        <v>2135</v>
      </c>
      <c r="G453" s="192">
        <v>12.33</v>
      </c>
      <c r="H453" s="188">
        <f>ROUND(G453*ROUND(F453,2),2)</f>
        <v>26324.55</v>
      </c>
      <c r="P453" s="44" t="s">
        <v>49</v>
      </c>
      <c r="AA453" s="44" t="s">
        <v>1148</v>
      </c>
    </row>
    <row r="454" spans="1:27">
      <c r="A454" s="183" t="s">
        <v>95</v>
      </c>
      <c r="B454" s="184" t="s">
        <v>95</v>
      </c>
      <c r="C454" s="176" t="s">
        <v>206</v>
      </c>
      <c r="D454" s="175"/>
      <c r="E454" s="175" t="s">
        <v>207</v>
      </c>
      <c r="F454" s="192">
        <v>7</v>
      </c>
      <c r="G454" s="192">
        <v>6279.66</v>
      </c>
      <c r="H454" s="189">
        <f>ROUND(G454*ROUND(F454,2),2)</f>
        <v>43957.62</v>
      </c>
      <c r="P454" s="44" t="s">
        <v>50</v>
      </c>
      <c r="AA454" s="44" t="s">
        <v>1149</v>
      </c>
    </row>
    <row r="455" spans="1:27">
      <c r="A455" s="181" t="s">
        <v>104</v>
      </c>
      <c r="B455" s="182">
        <v>5</v>
      </c>
      <c r="C455" s="174" t="s">
        <v>208</v>
      </c>
      <c r="D455" s="173"/>
      <c r="E455" s="173" t="s">
        <v>80</v>
      </c>
      <c r="F455" s="192">
        <v>80</v>
      </c>
      <c r="G455" s="192">
        <v>185.01</v>
      </c>
      <c r="H455" s="188">
        <f>ROUND(G455*ROUND(F455,2),2)</f>
        <v>14800.8</v>
      </c>
      <c r="P455" s="44" t="s">
        <v>49</v>
      </c>
      <c r="AA455" s="44" t="s">
        <v>1150</v>
      </c>
    </row>
    <row r="456" spans="1:27">
      <c r="A456" s="183" t="s">
        <v>105</v>
      </c>
      <c r="B456" s="184" t="s">
        <v>105</v>
      </c>
      <c r="C456" s="176" t="s">
        <v>209</v>
      </c>
      <c r="D456" s="175"/>
      <c r="E456" s="175" t="s">
        <v>80</v>
      </c>
      <c r="F456" s="192">
        <v>80</v>
      </c>
      <c r="G456" s="192">
        <v>89.24</v>
      </c>
      <c r="H456" s="189">
        <f>ROUND(G456*ROUND(F456,2),2)</f>
        <v>7139.2</v>
      </c>
      <c r="P456" s="44" t="s">
        <v>50</v>
      </c>
      <c r="AA456" s="44" t="s">
        <v>1151</v>
      </c>
    </row>
    <row r="457" spans="1:27">
      <c r="A457" s="181" t="s">
        <v>114</v>
      </c>
      <c r="B457" s="182">
        <v>6</v>
      </c>
      <c r="C457" s="174" t="s">
        <v>210</v>
      </c>
      <c r="D457" s="173"/>
      <c r="E457" s="173" t="s">
        <v>211</v>
      </c>
      <c r="F457" s="192">
        <v>70</v>
      </c>
      <c r="G457" s="192">
        <v>49.34</v>
      </c>
      <c r="H457" s="188">
        <f>ROUND(G457*ROUND(F457,2),2)</f>
        <v>3453.8</v>
      </c>
      <c r="P457" s="44" t="s">
        <v>49</v>
      </c>
      <c r="AA457" s="44" t="s">
        <v>1152</v>
      </c>
    </row>
    <row r="458" spans="1:27">
      <c r="A458" s="183" t="s">
        <v>115</v>
      </c>
      <c r="B458" s="184" t="s">
        <v>115</v>
      </c>
      <c r="C458" s="176" t="s">
        <v>212</v>
      </c>
      <c r="D458" s="175"/>
      <c r="E458" s="175" t="s">
        <v>211</v>
      </c>
      <c r="F458" s="192">
        <v>55</v>
      </c>
      <c r="G458" s="192">
        <v>73.930000000000007</v>
      </c>
      <c r="H458" s="189">
        <f>ROUND(G458*ROUND(F458,2),2)</f>
        <v>4066.15</v>
      </c>
      <c r="P458" s="44" t="s">
        <v>50</v>
      </c>
      <c r="AA458" s="44" t="s">
        <v>1153</v>
      </c>
    </row>
    <row r="459" spans="1:27">
      <c r="A459" s="183" t="s">
        <v>213</v>
      </c>
      <c r="B459" s="184" t="s">
        <v>213</v>
      </c>
      <c r="C459" s="176" t="s">
        <v>655</v>
      </c>
      <c r="D459" s="175"/>
      <c r="E459" s="175" t="s">
        <v>211</v>
      </c>
      <c r="F459" s="192">
        <v>15</v>
      </c>
      <c r="G459" s="192">
        <v>47.65</v>
      </c>
      <c r="H459" s="189">
        <f>ROUND(G459*ROUND(F459,2),2)</f>
        <v>714.75</v>
      </c>
      <c r="P459" s="44" t="s">
        <v>50</v>
      </c>
      <c r="AA459" s="44" t="s">
        <v>1154</v>
      </c>
    </row>
    <row r="460" spans="1:27">
      <c r="A460" s="181" t="s">
        <v>118</v>
      </c>
      <c r="B460" s="182">
        <v>7</v>
      </c>
      <c r="C460" s="174" t="s">
        <v>221</v>
      </c>
      <c r="D460" s="173"/>
      <c r="E460" s="173" t="s">
        <v>80</v>
      </c>
      <c r="F460" s="192">
        <v>1</v>
      </c>
      <c r="G460" s="192">
        <v>3083.47</v>
      </c>
      <c r="H460" s="188">
        <f>ROUND(G460*ROUND(F460,2),2)</f>
        <v>3083.47</v>
      </c>
      <c r="P460" s="44" t="s">
        <v>49</v>
      </c>
      <c r="AA460" s="44" t="s">
        <v>1155</v>
      </c>
    </row>
    <row r="461" spans="1:27">
      <c r="A461" s="183" t="s">
        <v>119</v>
      </c>
      <c r="B461" s="184" t="s">
        <v>119</v>
      </c>
      <c r="C461" s="176" t="s">
        <v>222</v>
      </c>
      <c r="D461" s="175"/>
      <c r="E461" s="175" t="s">
        <v>80</v>
      </c>
      <c r="F461" s="192">
        <v>1</v>
      </c>
      <c r="G461" s="192">
        <v>23986.1</v>
      </c>
      <c r="H461" s="189">
        <f>ROUND(G461*ROUND(F461,2),2)</f>
        <v>23986.1</v>
      </c>
      <c r="P461" s="44" t="s">
        <v>50</v>
      </c>
      <c r="AA461" s="44" t="s">
        <v>1156</v>
      </c>
    </row>
    <row r="462" spans="1:27">
      <c r="A462" s="183" t="s">
        <v>215</v>
      </c>
      <c r="B462" s="184" t="s">
        <v>215</v>
      </c>
      <c r="C462" s="176" t="s">
        <v>214</v>
      </c>
      <c r="D462" s="175"/>
      <c r="E462" s="175" t="s">
        <v>80</v>
      </c>
      <c r="F462" s="192">
        <v>3</v>
      </c>
      <c r="G462" s="192">
        <v>2904.07</v>
      </c>
      <c r="H462" s="189">
        <f>ROUND(G462*ROUND(F462,2),2)</f>
        <v>8712.2099999999991</v>
      </c>
      <c r="P462" s="44" t="s">
        <v>50</v>
      </c>
      <c r="AA462" s="147" t="s">
        <v>1157</v>
      </c>
    </row>
    <row r="463" spans="1:27">
      <c r="A463" s="181" t="s">
        <v>122</v>
      </c>
      <c r="B463" s="182">
        <v>8</v>
      </c>
      <c r="C463" s="174" t="s">
        <v>217</v>
      </c>
      <c r="D463" s="173"/>
      <c r="E463" s="173" t="s">
        <v>80</v>
      </c>
      <c r="F463" s="192">
        <v>4</v>
      </c>
      <c r="G463" s="192">
        <v>863.37</v>
      </c>
      <c r="H463" s="188">
        <f>ROUND(G463*ROUND(F463,2),2)</f>
        <v>3453.48</v>
      </c>
      <c r="P463" s="44" t="s">
        <v>49</v>
      </c>
      <c r="AA463" s="44" t="s">
        <v>1158</v>
      </c>
    </row>
    <row r="464" spans="1:27">
      <c r="A464" s="183" t="s">
        <v>123</v>
      </c>
      <c r="B464" s="184" t="s">
        <v>123</v>
      </c>
      <c r="C464" s="176" t="s">
        <v>218</v>
      </c>
      <c r="D464" s="175"/>
      <c r="E464" s="175" t="s">
        <v>80</v>
      </c>
      <c r="F464" s="192">
        <v>4</v>
      </c>
      <c r="G464" s="192">
        <v>1095.08</v>
      </c>
      <c r="H464" s="189">
        <f>ROUND(G464*ROUND(F464,2),2)</f>
        <v>4380.32</v>
      </c>
      <c r="P464" s="44" t="s">
        <v>50</v>
      </c>
      <c r="AA464" s="44" t="s">
        <v>1159</v>
      </c>
    </row>
    <row r="465" spans="1:27">
      <c r="A465" s="183" t="s">
        <v>124</v>
      </c>
      <c r="B465" s="184" t="s">
        <v>124</v>
      </c>
      <c r="C465" s="176" t="s">
        <v>219</v>
      </c>
      <c r="D465" s="175"/>
      <c r="E465" s="175" t="s">
        <v>80</v>
      </c>
      <c r="F465" s="192">
        <v>4</v>
      </c>
      <c r="G465" s="192">
        <v>513.39</v>
      </c>
      <c r="H465" s="189">
        <f>ROUND(G465*ROUND(F465,2),2)</f>
        <v>2053.56</v>
      </c>
      <c r="P465" s="44" t="s">
        <v>50</v>
      </c>
      <c r="AA465" s="44" t="s">
        <v>1160</v>
      </c>
    </row>
    <row r="466" spans="1:27">
      <c r="A466" s="183" t="s">
        <v>125</v>
      </c>
      <c r="B466" s="184" t="s">
        <v>125</v>
      </c>
      <c r="C466" s="176" t="s">
        <v>220</v>
      </c>
      <c r="D466" s="175"/>
      <c r="E466" s="175" t="s">
        <v>80</v>
      </c>
      <c r="F466" s="192">
        <v>10</v>
      </c>
      <c r="G466" s="192">
        <v>95.85</v>
      </c>
      <c r="H466" s="189">
        <f>ROUND(G466*ROUND(F466,2),2)</f>
        <v>958.5</v>
      </c>
      <c r="P466" s="44" t="s">
        <v>50</v>
      </c>
      <c r="AA466" s="44" t="s">
        <v>1161</v>
      </c>
    </row>
    <row r="467" spans="1:27">
      <c r="A467" s="181" t="s">
        <v>132</v>
      </c>
      <c r="B467" s="182">
        <v>9</v>
      </c>
      <c r="C467" s="174" t="s">
        <v>194</v>
      </c>
      <c r="D467" s="173"/>
      <c r="E467" s="173" t="s">
        <v>87</v>
      </c>
      <c r="F467" s="192">
        <v>1</v>
      </c>
      <c r="G467" s="192">
        <v>1850.08</v>
      </c>
      <c r="H467" s="188">
        <f>ROUND(G467*ROUND(F467,2),2)</f>
        <v>1850.08</v>
      </c>
      <c r="P467" s="44" t="s">
        <v>49</v>
      </c>
      <c r="AA467" s="44" t="s">
        <v>1162</v>
      </c>
    </row>
    <row r="468" spans="1:27">
      <c r="A468" s="183" t="s">
        <v>133</v>
      </c>
      <c r="B468" s="184" t="s">
        <v>133</v>
      </c>
      <c r="C468" s="176" t="s">
        <v>195</v>
      </c>
      <c r="D468" s="175"/>
      <c r="E468" s="175" t="s">
        <v>196</v>
      </c>
      <c r="F468" s="192">
        <v>1.5</v>
      </c>
      <c r="G468" s="192">
        <v>1652.54</v>
      </c>
      <c r="H468" s="189">
        <f>ROUND(G468*ROUND(F468,2),2)</f>
        <v>2478.81</v>
      </c>
      <c r="P468" s="44" t="s">
        <v>50</v>
      </c>
      <c r="AA468" s="44" t="s">
        <v>1163</v>
      </c>
    </row>
    <row r="469" spans="1:27">
      <c r="A469" s="183" t="s">
        <v>278</v>
      </c>
      <c r="B469" s="184" t="s">
        <v>278</v>
      </c>
      <c r="C469" s="176" t="s">
        <v>197</v>
      </c>
      <c r="D469" s="175"/>
      <c r="E469" s="175" t="s">
        <v>198</v>
      </c>
      <c r="F469" s="192">
        <v>1</v>
      </c>
      <c r="G469" s="192">
        <v>473.73</v>
      </c>
      <c r="H469" s="189">
        <f>ROUND(G469*ROUND(F469,2),2)</f>
        <v>473.73</v>
      </c>
      <c r="P469" s="44" t="s">
        <v>50</v>
      </c>
      <c r="AA469" s="44" t="s">
        <v>1164</v>
      </c>
    </row>
    <row r="470" spans="1:27">
      <c r="A470" s="201" t="s">
        <v>136</v>
      </c>
      <c r="B470" s="202">
        <v>10</v>
      </c>
      <c r="C470" s="200" t="s">
        <v>507</v>
      </c>
      <c r="D470" s="199"/>
      <c r="E470" s="199" t="s">
        <v>87</v>
      </c>
      <c r="F470" s="193">
        <v>1</v>
      </c>
      <c r="G470" s="193">
        <v>7400.34</v>
      </c>
      <c r="H470" s="203">
        <f>ROUND(G470*ROUND(F470,2),2)</f>
        <v>7400.34</v>
      </c>
      <c r="P470" s="44" t="s">
        <v>49</v>
      </c>
      <c r="AA470" s="44" t="s">
        <v>1165</v>
      </c>
    </row>
    <row r="471" spans="1:27">
      <c r="A471" s="162" t="s">
        <v>45</v>
      </c>
      <c r="B471" s="162"/>
      <c r="C471" s="162"/>
      <c r="D471" s="162"/>
      <c r="E471" s="162"/>
      <c r="F471" s="162"/>
      <c r="G471" s="162"/>
      <c r="H471" s="163">
        <f>SUM(H439:H470)</f>
        <v>217949.27</v>
      </c>
      <c r="P471" s="44" t="s">
        <v>44</v>
      </c>
      <c r="AA471" s="44" t="s">
        <v>1166</v>
      </c>
    </row>
    <row r="472" spans="1:27">
      <c r="P472" s="44" t="s">
        <v>26</v>
      </c>
      <c r="AA472" s="44" t="s">
        <v>1167</v>
      </c>
    </row>
    <row r="473" spans="1:27">
      <c r="A473" s="161">
        <v>9</v>
      </c>
      <c r="B473" s="162" t="s">
        <v>224</v>
      </c>
      <c r="P473" s="44" t="s">
        <v>41</v>
      </c>
      <c r="AA473" s="44" t="s">
        <v>1168</v>
      </c>
    </row>
    <row r="474" spans="1:27">
      <c r="A474" s="179" t="s">
        <v>51</v>
      </c>
      <c r="B474" s="180">
        <v>1</v>
      </c>
      <c r="C474" s="172" t="s">
        <v>506</v>
      </c>
      <c r="D474" s="171"/>
      <c r="E474" s="171" t="s">
        <v>87</v>
      </c>
      <c r="F474" s="191">
        <v>3</v>
      </c>
      <c r="G474" s="191">
        <v>1233.3900000000001</v>
      </c>
      <c r="H474" s="187">
        <f>ROUND(G474*ROUND(F474,2),2)</f>
        <v>3700.17</v>
      </c>
      <c r="P474" s="44" t="s">
        <v>49</v>
      </c>
      <c r="AA474" s="44" t="s">
        <v>1169</v>
      </c>
    </row>
    <row r="475" spans="1:27">
      <c r="A475" s="183" t="s">
        <v>52</v>
      </c>
      <c r="B475" s="184" t="s">
        <v>52</v>
      </c>
      <c r="C475" s="176" t="s">
        <v>242</v>
      </c>
      <c r="D475" s="175"/>
      <c r="E475" s="175" t="s">
        <v>80</v>
      </c>
      <c r="F475" s="192">
        <v>3</v>
      </c>
      <c r="G475" s="192">
        <v>881.36</v>
      </c>
      <c r="H475" s="189">
        <f>ROUND(G475*ROUND(F475,2),2)</f>
        <v>2644.08</v>
      </c>
      <c r="P475" s="44" t="s">
        <v>50</v>
      </c>
      <c r="AA475" s="44" t="s">
        <v>1170</v>
      </c>
    </row>
    <row r="476" spans="1:27">
      <c r="A476" s="183" t="s">
        <v>53</v>
      </c>
      <c r="B476" s="184" t="s">
        <v>53</v>
      </c>
      <c r="C476" s="176" t="s">
        <v>243</v>
      </c>
      <c r="D476" s="175"/>
      <c r="E476" s="175" t="s">
        <v>211</v>
      </c>
      <c r="F476" s="192">
        <v>3</v>
      </c>
      <c r="G476" s="192">
        <v>936.44</v>
      </c>
      <c r="H476" s="189">
        <f>ROUND(G476*ROUND(F476,2),2)</f>
        <v>2809.32</v>
      </c>
      <c r="P476" s="44" t="s">
        <v>50</v>
      </c>
      <c r="AA476" s="44" t="s">
        <v>1171</v>
      </c>
    </row>
    <row r="477" spans="1:27">
      <c r="A477" s="181" t="s">
        <v>55</v>
      </c>
      <c r="B477" s="182">
        <v>2</v>
      </c>
      <c r="C477" s="174" t="s">
        <v>225</v>
      </c>
      <c r="D477" s="173"/>
      <c r="E477" s="173" t="s">
        <v>76</v>
      </c>
      <c r="F477" s="192">
        <v>80</v>
      </c>
      <c r="G477" s="192">
        <v>9.25</v>
      </c>
      <c r="H477" s="188">
        <f>ROUND(G477*ROUND(F477,2),2)</f>
        <v>740</v>
      </c>
      <c r="P477" s="44" t="s">
        <v>49</v>
      </c>
      <c r="AA477" s="44" t="s">
        <v>1172</v>
      </c>
    </row>
    <row r="478" spans="1:27">
      <c r="A478" s="183" t="s">
        <v>56</v>
      </c>
      <c r="B478" s="184" t="s">
        <v>56</v>
      </c>
      <c r="C478" s="176" t="s">
        <v>226</v>
      </c>
      <c r="D478" s="175"/>
      <c r="E478" s="175" t="s">
        <v>76</v>
      </c>
      <c r="F478" s="192">
        <v>80</v>
      </c>
      <c r="G478" s="192">
        <v>4.41</v>
      </c>
      <c r="H478" s="189">
        <f>ROUND(G478*ROUND(F478,2),2)</f>
        <v>352.8</v>
      </c>
      <c r="P478" s="44" t="s">
        <v>50</v>
      </c>
      <c r="AA478" s="44" t="s">
        <v>1173</v>
      </c>
    </row>
    <row r="479" spans="1:27">
      <c r="A479" s="183" t="s">
        <v>57</v>
      </c>
      <c r="B479" s="184" t="s">
        <v>57</v>
      </c>
      <c r="C479" s="176" t="s">
        <v>227</v>
      </c>
      <c r="D479" s="175"/>
      <c r="E479" s="175" t="s">
        <v>228</v>
      </c>
      <c r="F479" s="192">
        <v>3</v>
      </c>
      <c r="G479" s="192">
        <v>126.69</v>
      </c>
      <c r="H479" s="189">
        <f>ROUND(G479*ROUND(F479,2),2)</f>
        <v>380.07</v>
      </c>
      <c r="P479" s="44" t="s">
        <v>50</v>
      </c>
      <c r="AA479" s="44" t="s">
        <v>1174</v>
      </c>
    </row>
    <row r="480" spans="1:27">
      <c r="A480" s="183" t="s">
        <v>58</v>
      </c>
      <c r="B480" s="184" t="s">
        <v>58</v>
      </c>
      <c r="C480" s="176" t="s">
        <v>229</v>
      </c>
      <c r="D480" s="175"/>
      <c r="E480" s="175" t="s">
        <v>211</v>
      </c>
      <c r="F480" s="192">
        <v>150</v>
      </c>
      <c r="G480" s="192">
        <v>0.39</v>
      </c>
      <c r="H480" s="189">
        <f>ROUND(G480*ROUND(F480,2),2)</f>
        <v>58.5</v>
      </c>
      <c r="P480" s="44" t="s">
        <v>50</v>
      </c>
      <c r="AA480" s="44" t="s">
        <v>1175</v>
      </c>
    </row>
    <row r="481" spans="1:27">
      <c r="A481" s="181" t="s">
        <v>59</v>
      </c>
      <c r="B481" s="182">
        <v>3</v>
      </c>
      <c r="C481" s="174" t="s">
        <v>230</v>
      </c>
      <c r="D481" s="173"/>
      <c r="E481" s="173" t="s">
        <v>76</v>
      </c>
      <c r="F481" s="192">
        <v>80</v>
      </c>
      <c r="G481" s="192">
        <v>18.5</v>
      </c>
      <c r="H481" s="188">
        <f>ROUND(G481*ROUND(F481,2),2)</f>
        <v>1480</v>
      </c>
      <c r="P481" s="44" t="s">
        <v>49</v>
      </c>
      <c r="AA481" s="44" t="s">
        <v>1176</v>
      </c>
    </row>
    <row r="482" spans="1:27">
      <c r="A482" s="183" t="s">
        <v>60</v>
      </c>
      <c r="B482" s="184" t="s">
        <v>60</v>
      </c>
      <c r="C482" s="176" t="s">
        <v>231</v>
      </c>
      <c r="D482" s="175"/>
      <c r="E482" s="175" t="s">
        <v>76</v>
      </c>
      <c r="F482" s="192">
        <v>80</v>
      </c>
      <c r="G482" s="192">
        <v>20.6</v>
      </c>
      <c r="H482" s="189">
        <f>ROUND(G482*ROUND(F482,2),2)</f>
        <v>1648</v>
      </c>
      <c r="P482" s="44" t="s">
        <v>50</v>
      </c>
      <c r="AA482" s="44" t="s">
        <v>1177</v>
      </c>
    </row>
    <row r="483" spans="1:27" ht="31.5">
      <c r="A483" s="181" t="s">
        <v>94</v>
      </c>
      <c r="B483" s="182">
        <v>4</v>
      </c>
      <c r="C483" s="174" t="s">
        <v>108</v>
      </c>
      <c r="D483" s="173"/>
      <c r="E483" s="173" t="s">
        <v>76</v>
      </c>
      <c r="F483" s="192">
        <v>40</v>
      </c>
      <c r="G483" s="192">
        <v>27.13</v>
      </c>
      <c r="H483" s="188">
        <f>ROUND(G483*ROUND(F483,2),2)</f>
        <v>1085.2</v>
      </c>
      <c r="P483" s="44" t="s">
        <v>49</v>
      </c>
      <c r="AA483" s="44" t="s">
        <v>1178</v>
      </c>
    </row>
    <row r="484" spans="1:27">
      <c r="A484" s="183" t="s">
        <v>95</v>
      </c>
      <c r="B484" s="184" t="s">
        <v>95</v>
      </c>
      <c r="C484" s="176" t="s">
        <v>109</v>
      </c>
      <c r="D484" s="175"/>
      <c r="E484" s="175" t="s">
        <v>76</v>
      </c>
      <c r="F484" s="192">
        <v>40</v>
      </c>
      <c r="G484" s="192">
        <v>30.85</v>
      </c>
      <c r="H484" s="189">
        <f>ROUND(G484*ROUND(F484,2),2)</f>
        <v>1234</v>
      </c>
      <c r="P484" s="44" t="s">
        <v>50</v>
      </c>
      <c r="AA484" s="44" t="s">
        <v>1179</v>
      </c>
    </row>
    <row r="485" spans="1:27">
      <c r="A485" s="181" t="s">
        <v>104</v>
      </c>
      <c r="B485" s="182">
        <v>5</v>
      </c>
      <c r="C485" s="174" t="s">
        <v>232</v>
      </c>
      <c r="D485" s="173"/>
      <c r="E485" s="173" t="s">
        <v>211</v>
      </c>
      <c r="F485" s="192">
        <v>3</v>
      </c>
      <c r="G485" s="192">
        <v>740.03</v>
      </c>
      <c r="H485" s="188">
        <f>ROUND(G485*ROUND(F485,2),2)</f>
        <v>2220.09</v>
      </c>
      <c r="P485" s="44" t="s">
        <v>49</v>
      </c>
      <c r="AA485" s="44" t="s">
        <v>1180</v>
      </c>
    </row>
    <row r="486" spans="1:27">
      <c r="A486" s="183" t="s">
        <v>105</v>
      </c>
      <c r="B486" s="184" t="s">
        <v>105</v>
      </c>
      <c r="C486" s="176" t="s">
        <v>233</v>
      </c>
      <c r="D486" s="175"/>
      <c r="E486" s="175" t="s">
        <v>211</v>
      </c>
      <c r="F486" s="192">
        <v>3</v>
      </c>
      <c r="G486" s="192">
        <v>1487.29</v>
      </c>
      <c r="H486" s="189">
        <f>ROUND(G486*ROUND(F486,2),2)</f>
        <v>4461.87</v>
      </c>
      <c r="P486" s="44" t="s">
        <v>50</v>
      </c>
      <c r="AA486" s="44" t="s">
        <v>1181</v>
      </c>
    </row>
    <row r="487" spans="1:27">
      <c r="A487" s="181" t="s">
        <v>114</v>
      </c>
      <c r="B487" s="182">
        <v>6</v>
      </c>
      <c r="C487" s="174" t="s">
        <v>234</v>
      </c>
      <c r="D487" s="173"/>
      <c r="E487" s="173" t="s">
        <v>80</v>
      </c>
      <c r="F487" s="192">
        <v>3</v>
      </c>
      <c r="G487" s="192">
        <v>246.68</v>
      </c>
      <c r="H487" s="188">
        <f>ROUND(G487*ROUND(F487,2),2)</f>
        <v>740.04</v>
      </c>
      <c r="P487" s="44" t="s">
        <v>49</v>
      </c>
      <c r="AA487" s="44" t="s">
        <v>1182</v>
      </c>
    </row>
    <row r="488" spans="1:27">
      <c r="A488" s="183" t="s">
        <v>115</v>
      </c>
      <c r="B488" s="184" t="s">
        <v>115</v>
      </c>
      <c r="C488" s="176" t="s">
        <v>235</v>
      </c>
      <c r="D488" s="175"/>
      <c r="E488" s="175" t="s">
        <v>80</v>
      </c>
      <c r="F488" s="192">
        <v>3</v>
      </c>
      <c r="G488" s="192">
        <v>440.68</v>
      </c>
      <c r="H488" s="189">
        <f>ROUND(G488*ROUND(F488,2),2)</f>
        <v>1322.04</v>
      </c>
      <c r="P488" s="44" t="s">
        <v>50</v>
      </c>
      <c r="AA488" s="44" t="s">
        <v>1183</v>
      </c>
    </row>
    <row r="489" spans="1:27">
      <c r="A489" s="181" t="s">
        <v>118</v>
      </c>
      <c r="B489" s="182">
        <v>7</v>
      </c>
      <c r="C489" s="174" t="s">
        <v>236</v>
      </c>
      <c r="D489" s="173"/>
      <c r="E489" s="173" t="s">
        <v>211</v>
      </c>
      <c r="F489" s="192">
        <v>3</v>
      </c>
      <c r="G489" s="192">
        <v>740.03</v>
      </c>
      <c r="H489" s="188">
        <f>ROUND(G489*ROUND(F489,2),2)</f>
        <v>2220.09</v>
      </c>
      <c r="P489" s="44" t="s">
        <v>49</v>
      </c>
      <c r="AA489" s="44" t="s">
        <v>1184</v>
      </c>
    </row>
    <row r="490" spans="1:27">
      <c r="A490" s="183" t="s">
        <v>119</v>
      </c>
      <c r="B490" s="184" t="s">
        <v>119</v>
      </c>
      <c r="C490" s="176" t="s">
        <v>237</v>
      </c>
      <c r="D490" s="175"/>
      <c r="E490" s="175" t="s">
        <v>211</v>
      </c>
      <c r="F490" s="192">
        <v>3</v>
      </c>
      <c r="G490" s="192">
        <v>605.92999999999995</v>
      </c>
      <c r="H490" s="189">
        <f>ROUND(G490*ROUND(F490,2),2)</f>
        <v>1817.79</v>
      </c>
      <c r="P490" s="44" t="s">
        <v>50</v>
      </c>
      <c r="AA490" s="44" t="s">
        <v>1185</v>
      </c>
    </row>
    <row r="491" spans="1:27">
      <c r="A491" s="181" t="s">
        <v>122</v>
      </c>
      <c r="B491" s="182">
        <v>8</v>
      </c>
      <c r="C491" s="174" t="s">
        <v>238</v>
      </c>
      <c r="D491" s="173"/>
      <c r="E491" s="173" t="s">
        <v>211</v>
      </c>
      <c r="F491" s="192">
        <v>3</v>
      </c>
      <c r="G491" s="192">
        <v>493.36</v>
      </c>
      <c r="H491" s="188">
        <f>ROUND(G491*ROUND(F491,2),2)</f>
        <v>1480.08</v>
      </c>
      <c r="P491" s="44" t="s">
        <v>49</v>
      </c>
      <c r="AA491" s="44" t="s">
        <v>1186</v>
      </c>
    </row>
    <row r="492" spans="1:27">
      <c r="A492" s="183" t="s">
        <v>123</v>
      </c>
      <c r="B492" s="184" t="s">
        <v>123</v>
      </c>
      <c r="C492" s="176" t="s">
        <v>240</v>
      </c>
      <c r="D492" s="175"/>
      <c r="E492" s="175" t="s">
        <v>211</v>
      </c>
      <c r="F492" s="192">
        <v>3</v>
      </c>
      <c r="G492" s="192">
        <v>2423.73</v>
      </c>
      <c r="H492" s="189">
        <f>ROUND(G492*ROUND(F492,2),2)</f>
        <v>7271.19</v>
      </c>
      <c r="P492" s="44" t="s">
        <v>50</v>
      </c>
      <c r="AA492" s="44" t="s">
        <v>1187</v>
      </c>
    </row>
    <row r="493" spans="1:27">
      <c r="A493" s="181" t="s">
        <v>132</v>
      </c>
      <c r="B493" s="182">
        <v>9</v>
      </c>
      <c r="C493" s="174" t="s">
        <v>239</v>
      </c>
      <c r="D493" s="173"/>
      <c r="E493" s="173" t="s">
        <v>211</v>
      </c>
      <c r="F493" s="192">
        <v>3</v>
      </c>
      <c r="G493" s="192">
        <v>740.03</v>
      </c>
      <c r="H493" s="188">
        <f>ROUND(G493*ROUND(F493,2),2)</f>
        <v>2220.09</v>
      </c>
      <c r="P493" s="44" t="s">
        <v>49</v>
      </c>
      <c r="AA493" s="44" t="s">
        <v>1188</v>
      </c>
    </row>
    <row r="494" spans="1:27">
      <c r="A494" s="183" t="s">
        <v>133</v>
      </c>
      <c r="B494" s="184" t="s">
        <v>133</v>
      </c>
      <c r="C494" s="176" t="s">
        <v>531</v>
      </c>
      <c r="D494" s="175"/>
      <c r="E494" s="175" t="s">
        <v>211</v>
      </c>
      <c r="F494" s="192">
        <v>3</v>
      </c>
      <c r="G494" s="192">
        <v>2754.24</v>
      </c>
      <c r="H494" s="189">
        <f>ROUND(G494*ROUND(F494,2),2)</f>
        <v>8262.7199999999993</v>
      </c>
      <c r="P494" s="44" t="s">
        <v>50</v>
      </c>
      <c r="AA494" s="44" t="s">
        <v>1189</v>
      </c>
    </row>
    <row r="495" spans="1:27">
      <c r="A495" s="181" t="s">
        <v>136</v>
      </c>
      <c r="B495" s="182">
        <v>10</v>
      </c>
      <c r="C495" s="174" t="s">
        <v>249</v>
      </c>
      <c r="D495" s="173"/>
      <c r="E495" s="173" t="s">
        <v>248</v>
      </c>
      <c r="F495" s="192">
        <v>3</v>
      </c>
      <c r="G495" s="192">
        <v>3083.47</v>
      </c>
      <c r="H495" s="188">
        <f>ROUND(G495*ROUND(F495,2),2)</f>
        <v>9250.41</v>
      </c>
      <c r="P495" s="44" t="s">
        <v>49</v>
      </c>
      <c r="AA495" s="44" t="s">
        <v>1190</v>
      </c>
    </row>
    <row r="496" spans="1:27">
      <c r="A496" s="183" t="s">
        <v>137</v>
      </c>
      <c r="B496" s="184" t="s">
        <v>137</v>
      </c>
      <c r="C496" s="176" t="s">
        <v>256</v>
      </c>
      <c r="D496" s="175"/>
      <c r="E496" s="175" t="s">
        <v>211</v>
      </c>
      <c r="F496" s="192">
        <v>3</v>
      </c>
      <c r="G496" s="192">
        <v>6038.39</v>
      </c>
      <c r="H496" s="189">
        <f>ROUND(G496*ROUND(F496,2),2)</f>
        <v>18115.169999999998</v>
      </c>
      <c r="P496" s="44" t="s">
        <v>50</v>
      </c>
      <c r="AA496" s="44" t="s">
        <v>1191</v>
      </c>
    </row>
    <row r="497" spans="1:27">
      <c r="A497" s="183" t="s">
        <v>138</v>
      </c>
      <c r="B497" s="184" t="s">
        <v>138</v>
      </c>
      <c r="C497" s="176" t="s">
        <v>257</v>
      </c>
      <c r="D497" s="175"/>
      <c r="E497" s="175" t="s">
        <v>211</v>
      </c>
      <c r="F497" s="192">
        <v>3</v>
      </c>
      <c r="G497" s="192">
        <v>3139.83</v>
      </c>
      <c r="H497" s="189">
        <f>ROUND(G497*ROUND(F497,2),2)</f>
        <v>9419.49</v>
      </c>
      <c r="P497" s="44" t="s">
        <v>50</v>
      </c>
      <c r="AA497" s="44" t="s">
        <v>1192</v>
      </c>
    </row>
    <row r="498" spans="1:27">
      <c r="A498" s="201" t="s">
        <v>142</v>
      </c>
      <c r="B498" s="202">
        <v>11</v>
      </c>
      <c r="C498" s="200" t="s">
        <v>241</v>
      </c>
      <c r="D498" s="199"/>
      <c r="E498" s="199" t="s">
        <v>87</v>
      </c>
      <c r="F498" s="193">
        <v>1</v>
      </c>
      <c r="G498" s="193">
        <v>3700.17</v>
      </c>
      <c r="H498" s="203">
        <f>ROUND(G498*ROUND(F498,2),2)</f>
        <v>3700.17</v>
      </c>
      <c r="P498" s="44" t="s">
        <v>49</v>
      </c>
      <c r="AA498" s="44" t="s">
        <v>1193</v>
      </c>
    </row>
    <row r="499" spans="1:27">
      <c r="A499" s="162" t="s">
        <v>45</v>
      </c>
      <c r="B499" s="162"/>
      <c r="C499" s="162"/>
      <c r="D499" s="162"/>
      <c r="E499" s="162"/>
      <c r="F499" s="162"/>
      <c r="G499" s="162"/>
      <c r="H499" s="163">
        <f>SUM(H474:H498)</f>
        <v>88633.38</v>
      </c>
      <c r="P499" s="44" t="s">
        <v>44</v>
      </c>
      <c r="AA499" s="44" t="s">
        <v>1194</v>
      </c>
    </row>
    <row r="500" spans="1:27">
      <c r="P500" s="44" t="s">
        <v>26</v>
      </c>
      <c r="AA500" s="44" t="s">
        <v>1195</v>
      </c>
    </row>
    <row r="501" spans="1:27">
      <c r="A501" s="161">
        <v>10</v>
      </c>
      <c r="B501" s="162" t="s">
        <v>532</v>
      </c>
      <c r="P501" s="44" t="s">
        <v>41</v>
      </c>
      <c r="AA501" s="44" t="s">
        <v>1196</v>
      </c>
    </row>
    <row r="502" spans="1:27">
      <c r="A502" s="179" t="s">
        <v>51</v>
      </c>
      <c r="B502" s="180">
        <v>1</v>
      </c>
      <c r="C502" s="172" t="s">
        <v>246</v>
      </c>
      <c r="D502" s="171"/>
      <c r="E502" s="171" t="s">
        <v>76</v>
      </c>
      <c r="F502" s="191">
        <v>30</v>
      </c>
      <c r="G502" s="191">
        <v>9.25</v>
      </c>
      <c r="H502" s="187">
        <f>ROUND(G502*ROUND(F502,2),2)</f>
        <v>277.5</v>
      </c>
      <c r="P502" s="44" t="s">
        <v>49</v>
      </c>
      <c r="AA502" s="44" t="s">
        <v>1197</v>
      </c>
    </row>
    <row r="503" spans="1:27">
      <c r="A503" s="183" t="s">
        <v>52</v>
      </c>
      <c r="B503" s="184" t="s">
        <v>52</v>
      </c>
      <c r="C503" s="176" t="s">
        <v>244</v>
      </c>
      <c r="D503" s="175"/>
      <c r="E503" s="175" t="s">
        <v>76</v>
      </c>
      <c r="F503" s="192">
        <v>30</v>
      </c>
      <c r="G503" s="192">
        <v>5.51</v>
      </c>
      <c r="H503" s="189">
        <f>ROUND(G503*ROUND(F503,2),2)</f>
        <v>165.3</v>
      </c>
      <c r="P503" s="44" t="s">
        <v>50</v>
      </c>
      <c r="AA503" s="44" t="s">
        <v>1198</v>
      </c>
    </row>
    <row r="504" spans="1:27">
      <c r="A504" s="183" t="s">
        <v>53</v>
      </c>
      <c r="B504" s="184" t="s">
        <v>53</v>
      </c>
      <c r="C504" s="176" t="s">
        <v>227</v>
      </c>
      <c r="D504" s="175"/>
      <c r="E504" s="175" t="s">
        <v>228</v>
      </c>
      <c r="F504" s="192">
        <v>1</v>
      </c>
      <c r="G504" s="192">
        <v>126.69</v>
      </c>
      <c r="H504" s="189">
        <f>ROUND(G504*ROUND(F504,2),2)</f>
        <v>126.69</v>
      </c>
      <c r="P504" s="44" t="s">
        <v>50</v>
      </c>
      <c r="AA504" s="44" t="s">
        <v>1199</v>
      </c>
    </row>
    <row r="505" spans="1:27">
      <c r="A505" s="183" t="s">
        <v>54</v>
      </c>
      <c r="B505" s="184" t="s">
        <v>54</v>
      </c>
      <c r="C505" s="176" t="s">
        <v>229</v>
      </c>
      <c r="D505" s="175"/>
      <c r="E505" s="175" t="s">
        <v>211</v>
      </c>
      <c r="F505" s="192">
        <v>40</v>
      </c>
      <c r="G505" s="192">
        <v>0.39</v>
      </c>
      <c r="H505" s="189">
        <f>ROUND(G505*ROUND(F505,2),2)</f>
        <v>15.6</v>
      </c>
      <c r="P505" s="44" t="s">
        <v>50</v>
      </c>
      <c r="AA505" s="44" t="s">
        <v>1200</v>
      </c>
    </row>
    <row r="506" spans="1:27">
      <c r="A506" s="181" t="s">
        <v>55</v>
      </c>
      <c r="B506" s="182">
        <v>2</v>
      </c>
      <c r="C506" s="174" t="s">
        <v>247</v>
      </c>
      <c r="D506" s="173"/>
      <c r="E506" s="173" t="s">
        <v>99</v>
      </c>
      <c r="F506" s="192">
        <v>80</v>
      </c>
      <c r="G506" s="192">
        <v>12.33</v>
      </c>
      <c r="H506" s="188">
        <f>ROUND(G506*ROUND(F506,2),2)</f>
        <v>986.4</v>
      </c>
      <c r="P506" s="44" t="s">
        <v>49</v>
      </c>
      <c r="AA506" s="44" t="s">
        <v>1201</v>
      </c>
    </row>
    <row r="507" spans="1:27">
      <c r="A507" s="185" t="s">
        <v>56</v>
      </c>
      <c r="B507" s="186" t="s">
        <v>56</v>
      </c>
      <c r="C507" s="178" t="s">
        <v>245</v>
      </c>
      <c r="D507" s="177"/>
      <c r="E507" s="177" t="s">
        <v>99</v>
      </c>
      <c r="F507" s="193">
        <v>80</v>
      </c>
      <c r="G507" s="193">
        <v>48.47</v>
      </c>
      <c r="H507" s="190">
        <f>ROUND(G507*ROUND(F507,2),2)</f>
        <v>3877.6</v>
      </c>
      <c r="P507" s="44" t="s">
        <v>50</v>
      </c>
      <c r="AA507" s="44" t="s">
        <v>1202</v>
      </c>
    </row>
    <row r="508" spans="1:27">
      <c r="A508" s="162" t="s">
        <v>45</v>
      </c>
      <c r="B508" s="162"/>
      <c r="C508" s="162"/>
      <c r="D508" s="162"/>
      <c r="E508" s="162"/>
      <c r="F508" s="162"/>
      <c r="G508" s="162"/>
      <c r="H508" s="163">
        <f>SUM(H502:H507)</f>
        <v>5449.09</v>
      </c>
      <c r="P508" s="44" t="s">
        <v>44</v>
      </c>
      <c r="AA508" s="44" t="s">
        <v>1203</v>
      </c>
    </row>
    <row r="509" spans="1:27">
      <c r="P509" s="44" t="s">
        <v>26</v>
      </c>
      <c r="AA509" s="44" t="s">
        <v>1204</v>
      </c>
    </row>
    <row r="510" spans="1:27">
      <c r="A510" s="161">
        <v>11</v>
      </c>
      <c r="B510" s="162" t="s">
        <v>250</v>
      </c>
      <c r="P510" s="44" t="s">
        <v>41</v>
      </c>
      <c r="AA510" s="44" t="s">
        <v>1205</v>
      </c>
    </row>
    <row r="511" spans="1:27">
      <c r="A511" s="179" t="s">
        <v>51</v>
      </c>
      <c r="B511" s="180">
        <v>1</v>
      </c>
      <c r="C511" s="172" t="s">
        <v>440</v>
      </c>
      <c r="D511" s="171"/>
      <c r="E511" s="171" t="s">
        <v>87</v>
      </c>
      <c r="F511" s="191">
        <v>1</v>
      </c>
      <c r="G511" s="191">
        <v>64136.27</v>
      </c>
      <c r="H511" s="187">
        <f>ROUND(G511*ROUND(F511,2),2)</f>
        <v>64136.27</v>
      </c>
      <c r="P511" s="44" t="s">
        <v>49</v>
      </c>
      <c r="AA511" s="44" t="s">
        <v>1206</v>
      </c>
    </row>
    <row r="512" spans="1:27">
      <c r="A512" s="181" t="s">
        <v>55</v>
      </c>
      <c r="B512" s="182">
        <v>2</v>
      </c>
      <c r="C512" s="174" t="s">
        <v>252</v>
      </c>
      <c r="D512" s="173"/>
      <c r="E512" s="173" t="s">
        <v>87</v>
      </c>
      <c r="F512" s="192">
        <v>1</v>
      </c>
      <c r="G512" s="192">
        <v>50568.98</v>
      </c>
      <c r="H512" s="188">
        <f>ROUND(G512*ROUND(F512,2),2)</f>
        <v>50568.98</v>
      </c>
      <c r="P512" s="44" t="s">
        <v>49</v>
      </c>
      <c r="AA512" s="44" t="s">
        <v>1207</v>
      </c>
    </row>
    <row r="513" spans="1:27">
      <c r="A513" s="196" t="s">
        <v>56</v>
      </c>
      <c r="B513" s="197" t="s">
        <v>56</v>
      </c>
      <c r="C513" s="195" t="s">
        <v>253</v>
      </c>
      <c r="D513" s="194"/>
      <c r="E513" s="194" t="s">
        <v>254</v>
      </c>
      <c r="F513" s="192">
        <v>6</v>
      </c>
      <c r="G513" s="192">
        <v>4957.63</v>
      </c>
      <c r="H513" s="198">
        <f>ROUND(G513*ROUND(F513,2),2)</f>
        <v>29745.78</v>
      </c>
      <c r="P513" s="44" t="s">
        <v>251</v>
      </c>
      <c r="AA513" s="44" t="s">
        <v>1208</v>
      </c>
    </row>
    <row r="514" spans="1:27" ht="31.5">
      <c r="A514" s="185" t="s">
        <v>57</v>
      </c>
      <c r="B514" s="186" t="s">
        <v>57</v>
      </c>
      <c r="C514" s="178" t="s">
        <v>255</v>
      </c>
      <c r="D514" s="177"/>
      <c r="E514" s="177" t="s">
        <v>87</v>
      </c>
      <c r="F514" s="193">
        <v>1</v>
      </c>
      <c r="G514" s="193">
        <v>41864.410000000003</v>
      </c>
      <c r="H514" s="190">
        <f>ROUND(G514*ROUND(F514,2),2)</f>
        <v>41864.410000000003</v>
      </c>
      <c r="P514" s="44" t="s">
        <v>50</v>
      </c>
      <c r="AA514" s="44" t="s">
        <v>1209</v>
      </c>
    </row>
    <row r="515" spans="1:27">
      <c r="A515" s="162" t="s">
        <v>45</v>
      </c>
      <c r="B515" s="162"/>
      <c r="C515" s="162"/>
      <c r="D515" s="162"/>
      <c r="E515" s="162"/>
      <c r="F515" s="162"/>
      <c r="G515" s="162"/>
      <c r="H515" s="163">
        <f>SUM(H511:H514)</f>
        <v>186315.44</v>
      </c>
      <c r="P515" s="44" t="s">
        <v>44</v>
      </c>
      <c r="AA515" s="44" t="s">
        <v>1210</v>
      </c>
    </row>
    <row r="516" spans="1:27">
      <c r="P516" s="44" t="s">
        <v>26</v>
      </c>
      <c r="AA516" s="44" t="s">
        <v>1211</v>
      </c>
    </row>
    <row r="517" spans="1:27">
      <c r="A517" s="162" t="s">
        <v>28</v>
      </c>
      <c r="B517" s="162"/>
      <c r="C517" s="162"/>
      <c r="D517" s="162"/>
      <c r="E517" s="162"/>
      <c r="F517" s="162"/>
      <c r="G517" s="162"/>
      <c r="H517" s="163">
        <f>SUMIF(P28:P516,"irazd",H28:H516)</f>
        <v>5247202.75</v>
      </c>
      <c r="P517" s="44" t="s">
        <v>39</v>
      </c>
    </row>
    <row r="518" spans="1:27" hidden="1">
      <c r="A518" s="204" t="s">
        <v>30</v>
      </c>
      <c r="B518" s="204"/>
      <c r="C518" s="204"/>
      <c r="D518" s="204"/>
      <c r="E518" s="204"/>
      <c r="F518" s="204"/>
      <c r="G518" s="204"/>
      <c r="H518" s="205">
        <f>SUMIF(P28:P516,"pr",H28:H516)</f>
        <v>1883329.5000000012</v>
      </c>
      <c r="P518" s="44" t="s">
        <v>29</v>
      </c>
    </row>
    <row r="519" spans="1:27" hidden="1">
      <c r="A519" s="204" t="s">
        <v>574</v>
      </c>
      <c r="B519" s="204"/>
      <c r="C519" s="204"/>
      <c r="D519" s="204"/>
      <c r="E519" s="204"/>
      <c r="F519" s="204"/>
      <c r="G519" s="204"/>
      <c r="H519" s="205">
        <f>SUMIF(P28:P516,"mat",H28:H516)+SUMIF(P28:P516,"meh",H28:H516)</f>
        <v>3363873.2500000005</v>
      </c>
      <c r="P519" s="44" t="s">
        <v>31</v>
      </c>
    </row>
    <row r="520" spans="1:27">
      <c r="P520" s="44" t="s">
        <v>64</v>
      </c>
    </row>
    <row r="521" spans="1:27">
      <c r="A521" s="149" t="s">
        <v>66</v>
      </c>
      <c r="D521" s="206">
        <v>0.02</v>
      </c>
      <c r="H521" s="128">
        <f>ROUND(ItogoPoRazdelam*$D521,2)</f>
        <v>104944.06</v>
      </c>
      <c r="P521" s="44" t="s">
        <v>65</v>
      </c>
    </row>
    <row r="522" spans="1:27">
      <c r="P522" s="44" t="s">
        <v>64</v>
      </c>
    </row>
    <row r="523" spans="1:27">
      <c r="A523" s="149" t="s">
        <v>68</v>
      </c>
      <c r="H523" s="128">
        <f>ItogoPoRazdelam+SUM(H520:H522)</f>
        <v>5352146.8099999996</v>
      </c>
      <c r="P523" s="44" t="s">
        <v>67</v>
      </c>
    </row>
    <row r="524" spans="1:27">
      <c r="A524" s="149" t="s">
        <v>70</v>
      </c>
      <c r="D524" s="206">
        <v>0.18</v>
      </c>
      <c r="H524" s="128">
        <f>ROUND(SummaBezNDS*D524,2)</f>
        <v>963386.43</v>
      </c>
      <c r="P524" s="44" t="s">
        <v>69</v>
      </c>
    </row>
    <row r="525" spans="1:27">
      <c r="A525" s="162" t="s">
        <v>706</v>
      </c>
      <c r="B525" s="162"/>
      <c r="C525" s="162"/>
      <c r="D525" s="162"/>
      <c r="E525" s="162"/>
      <c r="F525" s="162"/>
      <c r="G525" s="162"/>
      <c r="H525" s="163">
        <f>SummaBezNDS+Summa_NDS</f>
        <v>6315533.2399999993</v>
      </c>
      <c r="P525" s="44" t="s">
        <v>71</v>
      </c>
    </row>
    <row r="526" spans="1:27" ht="54" customHeight="1">
      <c r="B526" s="161" t="s">
        <v>707</v>
      </c>
      <c r="C526" s="149" t="s">
        <v>714</v>
      </c>
    </row>
    <row r="527" spans="1:27">
      <c r="C527" s="207" t="s">
        <v>76</v>
      </c>
    </row>
    <row r="528" spans="1:27" ht="54" customHeight="1">
      <c r="B528" s="161" t="s">
        <v>708</v>
      </c>
      <c r="C528" s="149" t="s">
        <v>715</v>
      </c>
    </row>
    <row r="529" spans="3:3">
      <c r="C529" s="207" t="s">
        <v>76</v>
      </c>
    </row>
  </sheetData>
  <mergeCells count="23">
    <mergeCell ref="D20:D21"/>
    <mergeCell ref="E20:E21"/>
    <mergeCell ref="G20:H20"/>
    <mergeCell ref="A25:B25"/>
    <mergeCell ref="C25:C26"/>
    <mergeCell ref="D25:D26"/>
    <mergeCell ref="E25:E26"/>
    <mergeCell ref="F25:H25"/>
    <mergeCell ref="C23:G23"/>
    <mergeCell ref="C12:F12"/>
    <mergeCell ref="C13:F13"/>
    <mergeCell ref="C14:F14"/>
    <mergeCell ref="C15:D15"/>
    <mergeCell ref="H7:H8"/>
    <mergeCell ref="H9:H10"/>
    <mergeCell ref="H11:H12"/>
    <mergeCell ref="H13:H14"/>
    <mergeCell ref="C6:F6"/>
    <mergeCell ref="C7:F7"/>
    <mergeCell ref="C8:F8"/>
    <mergeCell ref="C9:F9"/>
    <mergeCell ref="C10:F10"/>
    <mergeCell ref="C11:F11"/>
  </mergeCells>
  <pageMargins left="0.7" right="0.7" top="0.75" bottom="0.75" header="0.3" footer="0.3"/>
  <pageSetup paperSize="9" scale="88" fitToHeight="0" orientation="landscape" horizontalDpi="4294967293" verticalDpi="4294967293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A1:GS49"/>
  <sheetViews>
    <sheetView showGridLines="0" topLeftCell="A22" zoomScale="150" zoomScaleNormal="150" workbookViewId="0"/>
  </sheetViews>
  <sheetFormatPr defaultRowHeight="12.75"/>
  <cols>
    <col min="1" max="1" width="1.7109375" style="3" customWidth="1"/>
    <col min="2" max="65" width="1.140625" style="3" customWidth="1"/>
    <col min="66" max="80" width="1.42578125" style="3" customWidth="1"/>
    <col min="81" max="103" width="1.140625" style="3" customWidth="1"/>
    <col min="104" max="157" width="9.140625" style="3"/>
    <col min="158" max="158" width="53.140625" style="3" customWidth="1"/>
    <col min="159" max="159" width="33.85546875" style="3" customWidth="1"/>
    <col min="160" max="16384" width="9.140625" style="3"/>
  </cols>
  <sheetData>
    <row r="1" spans="1:201" ht="10.5" customHeight="1">
      <c r="CB1" s="238" t="s">
        <v>1212</v>
      </c>
      <c r="GR1" s="3" t="s">
        <v>1233</v>
      </c>
    </row>
    <row r="2" spans="1:201" ht="10.5" customHeight="1">
      <c r="CB2" s="238" t="s">
        <v>686</v>
      </c>
      <c r="GR2" s="297">
        <v>0.18</v>
      </c>
    </row>
    <row r="3" spans="1:201" ht="10.5" customHeight="1">
      <c r="CB3" s="238" t="s">
        <v>1213</v>
      </c>
      <c r="GR3" s="3" t="b">
        <v>1</v>
      </c>
      <c r="GS3" s="296" t="s">
        <v>666</v>
      </c>
    </row>
    <row r="4" spans="1:201">
      <c r="GR4" s="298">
        <v>6315533.2400000002</v>
      </c>
      <c r="GS4" s="296" t="s">
        <v>1234</v>
      </c>
    </row>
    <row r="5" spans="1:201" ht="13.5" thickBot="1">
      <c r="BN5" s="246" t="s">
        <v>701</v>
      </c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GR5" s="3" t="s">
        <v>543</v>
      </c>
    </row>
    <row r="6" spans="1:201">
      <c r="BL6" s="257" t="s">
        <v>692</v>
      </c>
      <c r="BN6" s="249" t="s">
        <v>1214</v>
      </c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53"/>
      <c r="GR6" s="299"/>
    </row>
    <row r="7" spans="1:201" ht="25.5">
      <c r="A7" s="263" t="s">
        <v>667</v>
      </c>
      <c r="I7" s="260" t="s">
        <v>1235</v>
      </c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L7" s="257" t="s">
        <v>693</v>
      </c>
      <c r="BN7" s="250" t="s">
        <v>709</v>
      </c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54"/>
      <c r="FB7" s="262" t="str">
        <f>I7</f>
        <v>ЗАО "Заказчик", г. Москва, ул. Самая длинная, д.54, тел: (495) 123-45-67</v>
      </c>
      <c r="GR7" s="3" t="s">
        <v>659</v>
      </c>
    </row>
    <row r="8" spans="1:201" ht="10.5" customHeight="1">
      <c r="I8" s="261" t="s">
        <v>675</v>
      </c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L8" s="257"/>
      <c r="BN8" s="250" t="s">
        <v>709</v>
      </c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54"/>
      <c r="GR8" s="3" t="s">
        <v>659</v>
      </c>
    </row>
    <row r="9" spans="1:201" ht="25.5">
      <c r="A9" s="263" t="s">
        <v>668</v>
      </c>
      <c r="I9" s="260" t="s">
        <v>1235</v>
      </c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L9" s="257" t="s">
        <v>693</v>
      </c>
      <c r="BN9" s="25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54"/>
      <c r="FB9" s="262" t="str">
        <f>I9</f>
        <v>ЗАО "Заказчик", г. Москва, ул. Самая длинная, д.54, тел: (495) 123-45-67</v>
      </c>
      <c r="GR9" s="3" t="s">
        <v>658</v>
      </c>
    </row>
    <row r="10" spans="1:201" ht="10.5" customHeight="1">
      <c r="I10" s="261" t="s">
        <v>675</v>
      </c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L10" s="257"/>
      <c r="BN10" s="250" t="s">
        <v>710</v>
      </c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54"/>
    </row>
    <row r="11" spans="1:201" ht="25.5">
      <c r="A11" s="263" t="s">
        <v>669</v>
      </c>
      <c r="I11" s="260" t="s">
        <v>1237</v>
      </c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L11" s="257" t="s">
        <v>693</v>
      </c>
      <c r="BN11" s="25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54"/>
      <c r="FB11" s="262" t="str">
        <f>I11</f>
        <v>ООО СК "Подрядчик", 123456, г.Москва, ул. Самая широкая, д.2, стр.5, оф.12, тел: (495) 555-55-55</v>
      </c>
    </row>
    <row r="12" spans="1:201" ht="10.5" customHeight="1">
      <c r="I12" s="261" t="s">
        <v>675</v>
      </c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L12" s="257"/>
      <c r="BN12" s="25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54"/>
    </row>
    <row r="13" spans="1:201">
      <c r="A13" s="263" t="s">
        <v>670</v>
      </c>
      <c r="I13" s="260" t="s">
        <v>543</v>
      </c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L13" s="257"/>
      <c r="BN13" s="25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54"/>
      <c r="FB13" s="262" t="str">
        <f>I13</f>
        <v>ремонт офиса</v>
      </c>
    </row>
    <row r="14" spans="1:201" ht="10.5" customHeight="1">
      <c r="I14" s="261" t="s">
        <v>676</v>
      </c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L14" s="257"/>
      <c r="BN14" s="250" t="s">
        <v>711</v>
      </c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54"/>
    </row>
    <row r="15" spans="1:201">
      <c r="BL15" s="257" t="s">
        <v>1215</v>
      </c>
      <c r="BN15" s="25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54"/>
    </row>
    <row r="16" spans="1:201">
      <c r="BF16" s="257" t="s">
        <v>688</v>
      </c>
      <c r="BH16" s="244"/>
      <c r="BI16" s="242"/>
      <c r="BJ16" s="242"/>
      <c r="BK16" s="242"/>
      <c r="BL16" s="258" t="s">
        <v>695</v>
      </c>
      <c r="BM16" s="242"/>
      <c r="BN16" s="250" t="s">
        <v>55</v>
      </c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54"/>
    </row>
    <row r="17" spans="1:80">
      <c r="BH17" s="245"/>
      <c r="BI17" s="243"/>
      <c r="BJ17" s="243"/>
      <c r="BK17" s="243"/>
      <c r="BL17" s="259" t="s">
        <v>696</v>
      </c>
      <c r="BM17" s="243"/>
      <c r="BN17" s="251">
        <v>41981</v>
      </c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55"/>
    </row>
    <row r="18" spans="1:80" ht="13.5" thickBot="1">
      <c r="BL18" s="257" t="s">
        <v>697</v>
      </c>
      <c r="BN18" s="252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56"/>
    </row>
    <row r="21" spans="1:80" ht="14.45" customHeight="1">
      <c r="AR21" s="264" t="s">
        <v>681</v>
      </c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 t="s">
        <v>684</v>
      </c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O21" s="264" t="s">
        <v>1216</v>
      </c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</row>
    <row r="22" spans="1:80" ht="14.45" customHeight="1" thickBot="1"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O22" s="265" t="s">
        <v>699</v>
      </c>
      <c r="BP22" s="265"/>
      <c r="BQ22" s="265"/>
      <c r="BR22" s="265"/>
      <c r="BS22" s="265"/>
      <c r="BT22" s="265"/>
      <c r="BU22" s="265"/>
      <c r="BV22" s="265" t="s">
        <v>703</v>
      </c>
      <c r="BW22" s="265"/>
      <c r="BX22" s="265"/>
      <c r="BY22" s="265"/>
      <c r="BZ22" s="265"/>
      <c r="CA22" s="265"/>
      <c r="CB22" s="265"/>
    </row>
    <row r="23" spans="1:80" ht="14.45" customHeight="1" thickBot="1">
      <c r="AO23" s="271" t="s">
        <v>1217</v>
      </c>
      <c r="AR23" s="267">
        <v>1</v>
      </c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9">
        <v>42035</v>
      </c>
      <c r="BD23" s="266"/>
      <c r="BE23" s="266"/>
      <c r="BF23" s="266"/>
      <c r="BG23" s="266"/>
      <c r="BH23" s="266"/>
      <c r="BI23" s="266"/>
      <c r="BJ23" s="266"/>
      <c r="BK23" s="266"/>
      <c r="BL23" s="266"/>
      <c r="BM23" s="268"/>
      <c r="BO23" s="270">
        <v>41981</v>
      </c>
      <c r="BP23" s="266"/>
      <c r="BQ23" s="266"/>
      <c r="BR23" s="266"/>
      <c r="BS23" s="266"/>
      <c r="BT23" s="266"/>
      <c r="BU23" s="266"/>
      <c r="BV23" s="269">
        <v>42035</v>
      </c>
      <c r="BW23" s="266"/>
      <c r="BX23" s="266"/>
      <c r="BY23" s="266"/>
      <c r="BZ23" s="266"/>
      <c r="CA23" s="266"/>
      <c r="CB23" s="268"/>
    </row>
    <row r="24" spans="1:80" ht="16.5" customHeight="1">
      <c r="A24" s="272" t="s">
        <v>1218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</row>
    <row r="27" spans="1:80" ht="16.5" customHeight="1">
      <c r="A27" s="264" t="s">
        <v>1219</v>
      </c>
      <c r="B27" s="264"/>
      <c r="C27" s="264"/>
      <c r="D27" s="264"/>
      <c r="E27" s="264"/>
      <c r="F27" s="264"/>
      <c r="G27" s="264"/>
      <c r="H27" s="264" t="s">
        <v>1220</v>
      </c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 t="s">
        <v>701</v>
      </c>
      <c r="AM27" s="264"/>
      <c r="AN27" s="264"/>
      <c r="AO27" s="264"/>
      <c r="AP27" s="264" t="s">
        <v>1221</v>
      </c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</row>
    <row r="28" spans="1:80" ht="21" customHeight="1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 t="s">
        <v>1222</v>
      </c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 t="s">
        <v>1223</v>
      </c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 t="s">
        <v>1224</v>
      </c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</row>
    <row r="29" spans="1:80" ht="21" customHeight="1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</row>
    <row r="30" spans="1:80" ht="14.45" customHeight="1" thickBot="1">
      <c r="A30" s="264">
        <v>1</v>
      </c>
      <c r="B30" s="264"/>
      <c r="C30" s="264"/>
      <c r="D30" s="264"/>
      <c r="E30" s="264"/>
      <c r="F30" s="264"/>
      <c r="G30" s="264"/>
      <c r="H30" s="264">
        <v>2</v>
      </c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5">
        <v>3</v>
      </c>
      <c r="AM30" s="265"/>
      <c r="AN30" s="265"/>
      <c r="AO30" s="265"/>
      <c r="AP30" s="265">
        <v>4</v>
      </c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>
        <v>5</v>
      </c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>
        <v>6</v>
      </c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</row>
    <row r="31" spans="1:80">
      <c r="A31" s="264"/>
      <c r="B31" s="264"/>
      <c r="C31" s="264"/>
      <c r="D31" s="264"/>
      <c r="E31" s="264"/>
      <c r="F31" s="264"/>
      <c r="G31" s="264"/>
      <c r="H31" s="275" t="s">
        <v>1225</v>
      </c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86"/>
      <c r="AM31" s="282"/>
      <c r="AN31" s="282"/>
      <c r="AO31" s="282"/>
      <c r="AP31" s="283">
        <f>SUM(AP34:BB34)</f>
        <v>5352146.8099999996</v>
      </c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>
        <f>SUM(BC34:BO34)</f>
        <v>5352146.8099999996</v>
      </c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>
        <f>SUM(BP34:CB34)</f>
        <v>5352146.8099999996</v>
      </c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90"/>
    </row>
    <row r="32" spans="1:80">
      <c r="A32" s="264"/>
      <c r="B32" s="264"/>
      <c r="C32" s="264"/>
      <c r="D32" s="264"/>
      <c r="E32" s="264"/>
      <c r="F32" s="264"/>
      <c r="G32" s="264"/>
      <c r="H32" s="277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87"/>
      <c r="AM32" s="264"/>
      <c r="AN32" s="264"/>
      <c r="AO32" s="26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91"/>
    </row>
    <row r="33" spans="1:159">
      <c r="A33" s="279"/>
      <c r="B33" s="279"/>
      <c r="C33" s="279"/>
      <c r="D33" s="279"/>
      <c r="E33" s="279"/>
      <c r="F33" s="279"/>
      <c r="G33" s="279"/>
      <c r="H33" s="280" t="s">
        <v>1226</v>
      </c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8"/>
      <c r="AM33" s="279"/>
      <c r="AN33" s="279"/>
      <c r="AO33" s="279"/>
      <c r="AP33" s="273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3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3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92"/>
    </row>
    <row r="34" spans="1:159" ht="13.5" thickBot="1">
      <c r="A34" s="279">
        <v>1</v>
      </c>
      <c r="B34" s="279"/>
      <c r="C34" s="279"/>
      <c r="D34" s="279"/>
      <c r="E34" s="279"/>
      <c r="F34" s="279"/>
      <c r="G34" s="279"/>
      <c r="H34" s="280" t="s">
        <v>543</v>
      </c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9"/>
      <c r="AM34" s="284"/>
      <c r="AN34" s="284"/>
      <c r="AO34" s="284"/>
      <c r="AP34" s="285">
        <v>5352146.8099999996</v>
      </c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5">
        <v>5352146.8099999996</v>
      </c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5">
        <v>5352146.8099999996</v>
      </c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93"/>
      <c r="EZ34" s="3" t="s">
        <v>1</v>
      </c>
      <c r="FA34" s="3" t="s">
        <v>722</v>
      </c>
      <c r="FC34" s="262" t="str">
        <f>H34</f>
        <v>ремонт офиса</v>
      </c>
    </row>
    <row r="35" spans="1:159">
      <c r="BN35" s="257" t="s">
        <v>1227</v>
      </c>
      <c r="BP35" s="300">
        <f>BP31</f>
        <v>5352146.8099999996</v>
      </c>
      <c r="BQ35" s="300"/>
      <c r="BR35" s="300"/>
      <c r="BS35" s="300"/>
      <c r="BT35" s="300"/>
      <c r="BU35" s="300"/>
      <c r="BV35" s="300"/>
      <c r="BW35" s="300"/>
      <c r="BX35" s="300"/>
      <c r="BY35" s="300"/>
      <c r="BZ35" s="300"/>
      <c r="CA35" s="300"/>
      <c r="CB35" s="300"/>
    </row>
    <row r="36" spans="1:159">
      <c r="BN36" s="257" t="s">
        <v>1228</v>
      </c>
      <c r="BP36" s="294">
        <f>ROUND(ItogBezNDS*0.18,2)</f>
        <v>963386.43</v>
      </c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</row>
    <row r="37" spans="1:159">
      <c r="BN37" s="271" t="s">
        <v>1229</v>
      </c>
      <c r="BP37" s="295">
        <f>ItogBezNDS+SummaNDS</f>
        <v>6315533.2399999993</v>
      </c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</row>
    <row r="41" spans="1:159">
      <c r="A41" s="3" t="s">
        <v>1230</v>
      </c>
      <c r="V41" s="239" t="s">
        <v>1236</v>
      </c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</row>
    <row r="43" spans="1:159">
      <c r="F43" s="3" t="s">
        <v>1232</v>
      </c>
    </row>
    <row r="47" spans="1:159">
      <c r="A47" s="3" t="s">
        <v>1231</v>
      </c>
      <c r="V47" s="239" t="s">
        <v>1238</v>
      </c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</row>
    <row r="49" spans="6:6">
      <c r="F49" s="3" t="s">
        <v>1232</v>
      </c>
    </row>
  </sheetData>
  <mergeCells count="64">
    <mergeCell ref="BP35:CB35"/>
    <mergeCell ref="BP36:CB36"/>
    <mergeCell ref="BP37:CB37"/>
    <mergeCell ref="V47:CB47"/>
    <mergeCell ref="V41:CB41"/>
    <mergeCell ref="BP34:CB34"/>
    <mergeCell ref="BC34:BO34"/>
    <mergeCell ref="AP34:BB34"/>
    <mergeCell ref="AL34:AO34"/>
    <mergeCell ref="H34:AK34"/>
    <mergeCell ref="A34:G34"/>
    <mergeCell ref="A31:G32"/>
    <mergeCell ref="BP33:CB33"/>
    <mergeCell ref="BC33:BO33"/>
    <mergeCell ref="AP33:BB33"/>
    <mergeCell ref="AL33:AO33"/>
    <mergeCell ref="H33:AK33"/>
    <mergeCell ref="A33:G33"/>
    <mergeCell ref="AP28:BB29"/>
    <mergeCell ref="AP27:CB27"/>
    <mergeCell ref="AL27:AO29"/>
    <mergeCell ref="H27:AK29"/>
    <mergeCell ref="A27:G29"/>
    <mergeCell ref="BP31:CB32"/>
    <mergeCell ref="BC31:BO32"/>
    <mergeCell ref="AP31:BB32"/>
    <mergeCell ref="AL31:AO32"/>
    <mergeCell ref="H31:AK32"/>
    <mergeCell ref="AR21:BB22"/>
    <mergeCell ref="A24:CB24"/>
    <mergeCell ref="BP30:CB30"/>
    <mergeCell ref="BC30:BO30"/>
    <mergeCell ref="AP30:BB30"/>
    <mergeCell ref="AL30:AO30"/>
    <mergeCell ref="H30:AK30"/>
    <mergeCell ref="A30:G30"/>
    <mergeCell ref="BP28:CB29"/>
    <mergeCell ref="BC28:BO29"/>
    <mergeCell ref="I13:BD13"/>
    <mergeCell ref="I14:BD14"/>
    <mergeCell ref="BV23:CB23"/>
    <mergeCell ref="BO23:BU23"/>
    <mergeCell ref="BC23:BM23"/>
    <mergeCell ref="AR23:BB23"/>
    <mergeCell ref="BV22:CB22"/>
    <mergeCell ref="BO22:BU22"/>
    <mergeCell ref="BO21:CB21"/>
    <mergeCell ref="BC21:BM22"/>
    <mergeCell ref="BN14:CB15"/>
    <mergeCell ref="BN16:CB16"/>
    <mergeCell ref="BN17:CB17"/>
    <mergeCell ref="BN18:CB18"/>
    <mergeCell ref="I7:BD7"/>
    <mergeCell ref="I8:BD8"/>
    <mergeCell ref="I9:BD9"/>
    <mergeCell ref="I10:BD10"/>
    <mergeCell ref="I11:BD11"/>
    <mergeCell ref="I12:BD12"/>
    <mergeCell ref="BN5:CB5"/>
    <mergeCell ref="BN6:CB6"/>
    <mergeCell ref="BN7:CB7"/>
    <mergeCell ref="BN8:CB9"/>
    <mergeCell ref="BN10:CB11"/>
    <mergeCell ref="BN12:CB13"/>
  </mergeCells>
  <pageMargins left="0.7" right="0.7" top="0.75" bottom="0.75" header="0.3" footer="0.3"/>
  <pageSetup paperSize="9" scale="90" fitToHeight="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HC100"/>
  <sheetViews>
    <sheetView showGridLines="0" zoomScale="110" zoomScaleNormal="110" workbookViewId="0"/>
  </sheetViews>
  <sheetFormatPr defaultRowHeight="15" customHeight="1"/>
  <cols>
    <col min="1" max="73" width="0.85546875" style="237" customWidth="1"/>
    <col min="74" max="87" width="1" style="237" customWidth="1"/>
    <col min="88" max="103" width="0.85546875" style="237" customWidth="1"/>
    <col min="104" max="129" width="1" style="237" customWidth="1"/>
    <col min="130" max="162" width="0.85546875" style="237" customWidth="1"/>
    <col min="163" max="208" width="9.140625" style="237"/>
    <col min="209" max="209" width="34.85546875" style="237" customWidth="1"/>
    <col min="210" max="16384" width="9.140625" style="237"/>
  </cols>
  <sheetData>
    <row r="1" spans="1:211" ht="11.25" customHeight="1">
      <c r="DW1" s="3" t="s">
        <v>576</v>
      </c>
      <c r="FG1" s="236"/>
      <c r="FH1" s="236"/>
      <c r="FI1" s="236"/>
      <c r="FJ1" s="236"/>
      <c r="FK1" s="236"/>
      <c r="FL1" s="236"/>
      <c r="FM1" s="236"/>
      <c r="FN1" s="236"/>
      <c r="FO1" s="236"/>
      <c r="FP1" s="236"/>
      <c r="FQ1" s="236"/>
      <c r="FR1" s="236"/>
      <c r="FS1" s="236"/>
      <c r="FT1" s="236"/>
      <c r="FU1" s="236"/>
      <c r="FV1" s="236"/>
      <c r="FW1" s="236"/>
      <c r="FX1" s="236"/>
      <c r="FY1" s="236"/>
      <c r="FZ1" s="236"/>
      <c r="GA1" s="236"/>
      <c r="GB1" s="236"/>
      <c r="GC1" s="236"/>
      <c r="GD1" s="236"/>
      <c r="GE1" s="236"/>
      <c r="GF1" s="236"/>
      <c r="GG1" s="236"/>
      <c r="GH1" s="236"/>
      <c r="GI1" s="236"/>
      <c r="GJ1" s="236"/>
      <c r="GK1" s="236"/>
      <c r="GL1" s="236"/>
      <c r="GM1" s="236"/>
      <c r="GN1" s="236"/>
      <c r="GO1" s="236"/>
      <c r="GP1" s="236"/>
      <c r="GQ1" s="236"/>
      <c r="GR1" s="236" t="s">
        <v>1270</v>
      </c>
      <c r="GS1" s="236"/>
      <c r="GT1" s="236"/>
      <c r="GU1" s="236"/>
      <c r="GV1" s="236"/>
      <c r="GW1" s="236"/>
      <c r="GX1" s="236"/>
      <c r="GY1" s="236"/>
      <c r="GZ1" s="236"/>
      <c r="HA1" s="335" t="s">
        <v>55</v>
      </c>
      <c r="HB1" s="236">
        <v>0.18</v>
      </c>
      <c r="HC1" s="236"/>
    </row>
    <row r="2" spans="1:211" ht="11.25" customHeight="1">
      <c r="DW2" s="3" t="s">
        <v>1239</v>
      </c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>
        <v>1</v>
      </c>
      <c r="GS2" s="236"/>
      <c r="GT2" s="236"/>
      <c r="GU2" s="236"/>
      <c r="GV2" s="236"/>
      <c r="GW2" s="236"/>
      <c r="GX2" s="236"/>
      <c r="GY2" s="236"/>
      <c r="GZ2" s="236"/>
      <c r="HA2" s="336">
        <v>41981</v>
      </c>
      <c r="HB2" s="236"/>
      <c r="HC2" s="236"/>
    </row>
    <row r="3" spans="1:211" ht="11.25" customHeight="1">
      <c r="DW3" s="3" t="s">
        <v>1240</v>
      </c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/>
      <c r="FW3" s="236"/>
      <c r="FX3" s="236"/>
      <c r="FY3" s="236"/>
      <c r="FZ3" s="236"/>
      <c r="GA3" s="236"/>
      <c r="GB3" s="236"/>
      <c r="GC3" s="236"/>
      <c r="GD3" s="236"/>
      <c r="GE3" s="236"/>
      <c r="GF3" s="236"/>
      <c r="GG3" s="236"/>
      <c r="GH3" s="236"/>
      <c r="GI3" s="236"/>
      <c r="GJ3" s="236"/>
      <c r="GK3" s="236"/>
      <c r="GL3" s="236"/>
      <c r="GM3" s="236"/>
      <c r="GN3" s="236"/>
      <c r="GO3" s="236"/>
      <c r="GP3" s="236"/>
      <c r="GQ3" s="236"/>
      <c r="GR3" s="335" t="s">
        <v>1271</v>
      </c>
      <c r="GS3" s="236"/>
      <c r="GT3" s="236"/>
      <c r="GU3" s="236"/>
      <c r="GV3" s="236"/>
      <c r="GW3" s="236"/>
      <c r="GX3" s="236"/>
      <c r="GY3" s="236"/>
      <c r="GZ3" s="236"/>
      <c r="HA3" s="337">
        <v>6315533.2400000002</v>
      </c>
      <c r="HB3" s="236"/>
      <c r="HC3" s="236"/>
    </row>
    <row r="4" spans="1:211" ht="11.25" customHeight="1">
      <c r="DW4" s="3" t="s">
        <v>1241</v>
      </c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GR4" s="335" t="s">
        <v>666</v>
      </c>
      <c r="GS4" s="236"/>
      <c r="GT4" s="236"/>
      <c r="GU4" s="236"/>
      <c r="GV4" s="236"/>
      <c r="GW4" s="236"/>
      <c r="GX4" s="236"/>
      <c r="GY4" s="236"/>
      <c r="GZ4" s="236"/>
      <c r="HA4" s="236"/>
      <c r="HB4" s="236"/>
      <c r="HC4" s="236"/>
    </row>
    <row r="5" spans="1:211" ht="15" hidden="1" customHeight="1"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335" t="s">
        <v>1234</v>
      </c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</row>
    <row r="6" spans="1:211" ht="15.75" customHeight="1">
      <c r="A6" s="301" t="s">
        <v>1273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GR6" s="236" t="s">
        <v>1272</v>
      </c>
      <c r="GS6" s="236"/>
      <c r="GT6" s="236"/>
      <c r="GU6" s="236"/>
      <c r="GV6" s="236"/>
      <c r="GW6" s="236"/>
      <c r="GX6" s="236"/>
      <c r="GY6" s="236"/>
      <c r="GZ6" s="236"/>
      <c r="HA6" s="335">
        <v>6</v>
      </c>
      <c r="HB6" s="336">
        <v>42035</v>
      </c>
      <c r="HC6" s="236"/>
    </row>
    <row r="7" spans="1:211" ht="15.75" customHeight="1">
      <c r="A7" s="301" t="s">
        <v>1274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G7" s="236"/>
      <c r="GH7" s="236"/>
      <c r="GI7" s="236"/>
      <c r="GJ7" s="236"/>
      <c r="GK7" s="236"/>
      <c r="GL7" s="236"/>
      <c r="GM7" s="236"/>
      <c r="GN7" s="236"/>
      <c r="GO7" s="236"/>
      <c r="GP7" s="236"/>
      <c r="GQ7" s="236"/>
      <c r="GR7" s="236"/>
      <c r="GS7" s="236"/>
      <c r="GT7" s="236"/>
      <c r="GU7" s="236"/>
      <c r="GV7" s="236"/>
      <c r="GW7" s="236"/>
      <c r="GX7" s="236"/>
      <c r="GY7" s="236"/>
      <c r="GZ7" s="236"/>
      <c r="HA7" s="335"/>
      <c r="HB7" s="336">
        <v>42090.95207175926</v>
      </c>
      <c r="HC7" s="236"/>
    </row>
    <row r="8" spans="1:211" ht="6.75" customHeight="1"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36"/>
      <c r="GS8" s="236"/>
      <c r="GT8" s="236"/>
      <c r="GU8" s="236"/>
      <c r="GV8" s="236"/>
      <c r="GW8" s="236"/>
      <c r="GX8" s="236"/>
      <c r="GY8" s="236"/>
      <c r="GZ8" s="236"/>
      <c r="HA8" s="236"/>
      <c r="HB8" s="236"/>
      <c r="HC8" s="236"/>
    </row>
    <row r="9" spans="1:211" ht="15" customHeight="1">
      <c r="A9" s="302" t="s">
        <v>1275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2"/>
      <c r="DY9" s="302"/>
      <c r="DZ9" s="302"/>
      <c r="EA9" s="302"/>
      <c r="EB9" s="302"/>
      <c r="EC9" s="302"/>
      <c r="ED9" s="302"/>
      <c r="EE9" s="302"/>
      <c r="EF9" s="302"/>
      <c r="EG9" s="302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2"/>
      <c r="ES9" s="302"/>
      <c r="ET9" s="302"/>
      <c r="EU9" s="302"/>
      <c r="EV9" s="302"/>
      <c r="EW9" s="302"/>
      <c r="EX9" s="302"/>
      <c r="EY9" s="302"/>
      <c r="EZ9" s="302"/>
      <c r="FA9" s="302"/>
      <c r="FB9" s="302"/>
      <c r="FC9" s="302"/>
      <c r="FD9" s="302"/>
      <c r="FE9" s="302"/>
      <c r="FF9" s="302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 t="s">
        <v>658</v>
      </c>
      <c r="HB9" s="236"/>
      <c r="HC9" s="236"/>
    </row>
    <row r="10" spans="1:211" ht="15" customHeight="1">
      <c r="A10" s="302" t="s">
        <v>1276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2"/>
      <c r="DY10" s="302"/>
      <c r="DZ10" s="302"/>
      <c r="EA10" s="302"/>
      <c r="EB10" s="302"/>
      <c r="EC10" s="302"/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302"/>
      <c r="EO10" s="302"/>
      <c r="EP10" s="302"/>
      <c r="EQ10" s="302"/>
      <c r="ER10" s="302"/>
      <c r="ES10" s="302"/>
      <c r="ET10" s="302"/>
      <c r="EU10" s="302"/>
      <c r="EV10" s="302"/>
      <c r="EW10" s="302"/>
      <c r="EX10" s="302"/>
      <c r="EY10" s="302"/>
      <c r="EZ10" s="302"/>
      <c r="FA10" s="302"/>
      <c r="FB10" s="302"/>
      <c r="FC10" s="302"/>
      <c r="FD10" s="302"/>
      <c r="FE10" s="302"/>
      <c r="FF10" s="302"/>
      <c r="FG10" s="236"/>
      <c r="FH10" s="236"/>
      <c r="FI10" s="236"/>
      <c r="FJ10" s="236"/>
      <c r="FK10" s="236"/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/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36"/>
      <c r="GS10" s="236"/>
      <c r="GT10" s="236"/>
      <c r="GU10" s="236"/>
      <c r="GV10" s="236"/>
      <c r="GW10" s="236"/>
      <c r="GX10" s="236"/>
      <c r="GY10" s="236"/>
      <c r="GZ10" s="236"/>
      <c r="HA10" s="236"/>
      <c r="HB10" s="236"/>
      <c r="HC10" s="236"/>
    </row>
    <row r="11" spans="1:211" ht="15" customHeight="1">
      <c r="A11" s="302" t="s">
        <v>1277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  <c r="DT11" s="302"/>
      <c r="DU11" s="302"/>
      <c r="DV11" s="302"/>
      <c r="DW11" s="302"/>
      <c r="DX11" s="302"/>
      <c r="DY11" s="302"/>
      <c r="DZ11" s="302"/>
      <c r="EA11" s="302"/>
      <c r="EB11" s="302"/>
      <c r="EC11" s="302"/>
      <c r="ED11" s="302"/>
      <c r="EE11" s="302"/>
      <c r="EF11" s="302"/>
      <c r="EG11" s="302"/>
      <c r="EH11" s="302"/>
      <c r="EI11" s="302"/>
      <c r="EJ11" s="302"/>
      <c r="EK11" s="302"/>
      <c r="EL11" s="302"/>
      <c r="EM11" s="302"/>
      <c r="EN11" s="302"/>
      <c r="EO11" s="302"/>
      <c r="EP11" s="302"/>
      <c r="EQ11" s="302"/>
      <c r="ER11" s="302"/>
      <c r="ES11" s="302"/>
      <c r="ET11" s="302"/>
      <c r="EU11" s="302"/>
      <c r="EV11" s="302"/>
      <c r="EW11" s="302"/>
      <c r="EX11" s="302"/>
      <c r="EY11" s="302"/>
      <c r="EZ11" s="302"/>
      <c r="FA11" s="302"/>
      <c r="FB11" s="302"/>
      <c r="FC11" s="302"/>
      <c r="FD11" s="302"/>
      <c r="FE11" s="302"/>
      <c r="FF11" s="302"/>
      <c r="FG11" s="236"/>
      <c r="FH11" s="236"/>
      <c r="FI11" s="236"/>
      <c r="FJ11" s="236"/>
      <c r="FK11" s="236"/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/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36"/>
      <c r="GS11" s="236"/>
      <c r="GT11" s="236"/>
      <c r="GU11" s="236"/>
      <c r="GV11" s="236"/>
      <c r="GW11" s="236"/>
      <c r="GX11" s="236"/>
      <c r="GY11" s="236"/>
      <c r="GZ11" s="236"/>
      <c r="HA11" s="236"/>
      <c r="HB11" s="236"/>
      <c r="HC11" s="236"/>
    </row>
    <row r="12" spans="1:211" ht="15" customHeight="1">
      <c r="A12" s="302" t="s">
        <v>1281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2"/>
      <c r="DY12" s="302"/>
      <c r="DZ12" s="302"/>
      <c r="EA12" s="302"/>
      <c r="EB12" s="302"/>
      <c r="EC12" s="302"/>
      <c r="ED12" s="302"/>
      <c r="EE12" s="302"/>
      <c r="EF12" s="302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2"/>
      <c r="FB12" s="302"/>
      <c r="FC12" s="302"/>
      <c r="FD12" s="302"/>
      <c r="FE12" s="302"/>
      <c r="FF12" s="302"/>
      <c r="FG12" s="236"/>
      <c r="FH12" s="236"/>
      <c r="FI12" s="236"/>
      <c r="FJ12" s="236"/>
      <c r="FK12" s="236"/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/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36"/>
      <c r="GS12" s="236"/>
      <c r="GT12" s="236"/>
      <c r="GU12" s="236"/>
      <c r="GV12" s="236"/>
      <c r="GW12" s="236"/>
      <c r="GX12" s="236"/>
      <c r="GY12" s="236"/>
      <c r="GZ12" s="236"/>
      <c r="HA12" s="236" t="s">
        <v>1280</v>
      </c>
      <c r="HB12" s="236"/>
      <c r="HC12" s="236"/>
    </row>
    <row r="13" spans="1:211" ht="15" customHeight="1">
      <c r="A13" s="302" t="s">
        <v>1282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  <c r="DN13" s="302"/>
      <c r="DO13" s="302"/>
      <c r="DP13" s="302"/>
      <c r="DQ13" s="302"/>
      <c r="DR13" s="302"/>
      <c r="DS13" s="302"/>
      <c r="DT13" s="302"/>
      <c r="DU13" s="302"/>
      <c r="DV13" s="302"/>
      <c r="DW13" s="302"/>
      <c r="DX13" s="302"/>
      <c r="DY13" s="302"/>
      <c r="DZ13" s="302"/>
      <c r="EA13" s="302"/>
      <c r="EB13" s="302"/>
      <c r="EC13" s="302"/>
      <c r="ED13" s="302"/>
      <c r="EE13" s="302"/>
      <c r="EF13" s="302"/>
      <c r="EG13" s="302"/>
      <c r="EH13" s="302"/>
      <c r="EI13" s="302"/>
      <c r="EJ13" s="302"/>
      <c r="EK13" s="302"/>
      <c r="EL13" s="302"/>
      <c r="EM13" s="302"/>
      <c r="EN13" s="302"/>
      <c r="EO13" s="302"/>
      <c r="EP13" s="302"/>
      <c r="EQ13" s="302"/>
      <c r="ER13" s="302"/>
      <c r="ES13" s="302"/>
      <c r="ET13" s="302"/>
      <c r="EU13" s="302"/>
      <c r="EV13" s="302"/>
      <c r="EW13" s="302"/>
      <c r="EX13" s="302"/>
      <c r="EY13" s="302"/>
      <c r="EZ13" s="302"/>
      <c r="FA13" s="302"/>
      <c r="FB13" s="302"/>
      <c r="FC13" s="302"/>
      <c r="FD13" s="302"/>
      <c r="FE13" s="302"/>
      <c r="FF13" s="302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/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36"/>
      <c r="GS13" s="236"/>
      <c r="GT13" s="236"/>
      <c r="GU13" s="236"/>
      <c r="GV13" s="236"/>
      <c r="GW13" s="236"/>
      <c r="GX13" s="236"/>
      <c r="GY13" s="236"/>
      <c r="GZ13" s="236"/>
      <c r="HA13" s="236" t="s">
        <v>1280</v>
      </c>
      <c r="HB13" s="236"/>
      <c r="HC13" s="236"/>
    </row>
    <row r="14" spans="1:211" ht="15" customHeight="1">
      <c r="A14" s="302" t="s">
        <v>1287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  <c r="DQ14" s="302"/>
      <c r="DR14" s="302"/>
      <c r="DS14" s="302"/>
      <c r="DT14" s="302"/>
      <c r="DU14" s="302"/>
      <c r="DV14" s="302"/>
      <c r="DW14" s="302"/>
      <c r="DX14" s="302"/>
      <c r="DY14" s="302"/>
      <c r="DZ14" s="302"/>
      <c r="EA14" s="302"/>
      <c r="EB14" s="302"/>
      <c r="EC14" s="302"/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2"/>
      <c r="EP14" s="302"/>
      <c r="EQ14" s="302"/>
      <c r="ER14" s="302"/>
      <c r="ES14" s="302"/>
      <c r="ET14" s="302"/>
      <c r="EU14" s="302"/>
      <c r="EV14" s="302"/>
      <c r="EW14" s="302"/>
      <c r="EX14" s="302"/>
      <c r="EY14" s="302"/>
      <c r="EZ14" s="302"/>
      <c r="FA14" s="302"/>
      <c r="FB14" s="302"/>
      <c r="FC14" s="302"/>
      <c r="FD14" s="302"/>
      <c r="FE14" s="302"/>
      <c r="FF14" s="302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/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36"/>
      <c r="GS14" s="236"/>
      <c r="GT14" s="236"/>
      <c r="GU14" s="236"/>
      <c r="GV14" s="236"/>
      <c r="GW14" s="236"/>
      <c r="GX14" s="236"/>
      <c r="GY14" s="236"/>
      <c r="GZ14" s="236"/>
      <c r="HA14" s="236" t="s">
        <v>1286</v>
      </c>
      <c r="HB14" s="236"/>
      <c r="HC14" s="236"/>
    </row>
    <row r="15" spans="1:211" ht="15" customHeight="1">
      <c r="A15" s="302" t="s">
        <v>1283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2"/>
      <c r="DN15" s="302"/>
      <c r="DO15" s="302"/>
      <c r="DP15" s="302"/>
      <c r="DQ15" s="302"/>
      <c r="DR15" s="302"/>
      <c r="DS15" s="302"/>
      <c r="DT15" s="302"/>
      <c r="DU15" s="302"/>
      <c r="DV15" s="302"/>
      <c r="DW15" s="302"/>
      <c r="DX15" s="302"/>
      <c r="DY15" s="302"/>
      <c r="DZ15" s="302"/>
      <c r="EA15" s="302"/>
      <c r="EB15" s="302"/>
      <c r="EC15" s="302"/>
      <c r="ED15" s="302"/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  <c r="EV15" s="302"/>
      <c r="EW15" s="302"/>
      <c r="EX15" s="302"/>
      <c r="EY15" s="302"/>
      <c r="EZ15" s="302"/>
      <c r="FA15" s="302"/>
      <c r="FB15" s="302"/>
      <c r="FC15" s="302"/>
      <c r="FD15" s="302"/>
      <c r="FE15" s="302"/>
      <c r="FF15" s="302"/>
      <c r="FG15" s="236"/>
      <c r="FH15" s="236"/>
      <c r="FI15" s="236"/>
      <c r="FJ15" s="236"/>
      <c r="FK15" s="236"/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36"/>
      <c r="GS15" s="236"/>
      <c r="GT15" s="236"/>
      <c r="GU15" s="236"/>
      <c r="GV15" s="236"/>
      <c r="GW15" s="236"/>
      <c r="GX15" s="236"/>
      <c r="GY15" s="236"/>
      <c r="GZ15" s="236"/>
      <c r="HA15" s="236" t="s">
        <v>659</v>
      </c>
      <c r="HB15" s="236"/>
      <c r="HC15" s="236"/>
    </row>
    <row r="16" spans="1:211" ht="15" customHeight="1">
      <c r="A16" s="302" t="s">
        <v>1284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2"/>
      <c r="FF16" s="302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/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36"/>
      <c r="GS16" s="236"/>
      <c r="GT16" s="236"/>
      <c r="GU16" s="236"/>
      <c r="GV16" s="236"/>
      <c r="GW16" s="236"/>
      <c r="GX16" s="236"/>
      <c r="GY16" s="236"/>
      <c r="GZ16" s="236"/>
      <c r="HA16" s="236"/>
      <c r="HB16" s="236"/>
      <c r="HC16" s="236"/>
    </row>
    <row r="17" spans="1:211" ht="15" customHeight="1">
      <c r="A17" s="302" t="s">
        <v>1285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  <c r="DQ17" s="302"/>
      <c r="DR17" s="302"/>
      <c r="DS17" s="302"/>
      <c r="DT17" s="302"/>
      <c r="DU17" s="302"/>
      <c r="DV17" s="302"/>
      <c r="DW17" s="302"/>
      <c r="DX17" s="302"/>
      <c r="DY17" s="302"/>
      <c r="DZ17" s="302"/>
      <c r="EA17" s="302"/>
      <c r="EB17" s="302"/>
      <c r="EC17" s="302"/>
      <c r="ED17" s="302"/>
      <c r="EE17" s="302"/>
      <c r="EF17" s="302"/>
      <c r="EG17" s="302"/>
      <c r="EH17" s="302"/>
      <c r="EI17" s="302"/>
      <c r="EJ17" s="302"/>
      <c r="EK17" s="302"/>
      <c r="EL17" s="302"/>
      <c r="EM17" s="302"/>
      <c r="EN17" s="302"/>
      <c r="EO17" s="302"/>
      <c r="EP17" s="302"/>
      <c r="EQ17" s="302"/>
      <c r="ER17" s="302"/>
      <c r="ES17" s="302"/>
      <c r="ET17" s="302"/>
      <c r="EU17" s="302"/>
      <c r="EV17" s="302"/>
      <c r="EW17" s="302"/>
      <c r="EX17" s="302"/>
      <c r="EY17" s="302"/>
      <c r="EZ17" s="302"/>
      <c r="FA17" s="302"/>
      <c r="FB17" s="302"/>
      <c r="FC17" s="302"/>
      <c r="FD17" s="302"/>
      <c r="FE17" s="302"/>
      <c r="FF17" s="302"/>
      <c r="FG17" s="236"/>
      <c r="FH17" s="236"/>
      <c r="FI17" s="236"/>
      <c r="FJ17" s="236"/>
      <c r="FK17" s="236"/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/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36"/>
      <c r="GS17" s="236"/>
      <c r="GT17" s="236"/>
      <c r="GU17" s="236"/>
      <c r="GV17" s="236"/>
      <c r="GW17" s="236"/>
      <c r="GX17" s="236"/>
      <c r="GY17" s="236"/>
      <c r="GZ17" s="236"/>
      <c r="HA17" s="236"/>
      <c r="HB17" s="236"/>
      <c r="HC17" s="236"/>
    </row>
    <row r="18" spans="1:211" ht="15" customHeight="1">
      <c r="A18" s="302" t="s">
        <v>1289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302"/>
      <c r="DS18" s="302"/>
      <c r="DT18" s="302"/>
      <c r="DU18" s="302"/>
      <c r="DV18" s="302"/>
      <c r="DW18" s="302"/>
      <c r="DX18" s="302"/>
      <c r="DY18" s="302"/>
      <c r="DZ18" s="302"/>
      <c r="EA18" s="302"/>
      <c r="EB18" s="302"/>
      <c r="EC18" s="302"/>
      <c r="ED18" s="302"/>
      <c r="EE18" s="302"/>
      <c r="EF18" s="302"/>
      <c r="EG18" s="302"/>
      <c r="EH18" s="302"/>
      <c r="EI18" s="302"/>
      <c r="EJ18" s="302"/>
      <c r="EK18" s="302"/>
      <c r="EL18" s="302"/>
      <c r="EM18" s="302"/>
      <c r="EN18" s="302"/>
      <c r="EO18" s="302"/>
      <c r="EP18" s="302"/>
      <c r="EQ18" s="302"/>
      <c r="ER18" s="302"/>
      <c r="ES18" s="302"/>
      <c r="ET18" s="302"/>
      <c r="EU18" s="302"/>
      <c r="EV18" s="302"/>
      <c r="EW18" s="302"/>
      <c r="EX18" s="302"/>
      <c r="EY18" s="302"/>
      <c r="EZ18" s="302"/>
      <c r="FA18" s="302"/>
      <c r="FB18" s="302"/>
      <c r="FC18" s="302"/>
      <c r="FD18" s="302"/>
      <c r="FE18" s="302"/>
      <c r="FF18" s="302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36"/>
      <c r="GS18" s="236"/>
      <c r="GT18" s="236"/>
      <c r="GU18" s="236"/>
      <c r="GV18" s="236"/>
      <c r="GW18" s="236"/>
      <c r="GX18" s="236"/>
      <c r="GY18" s="236"/>
      <c r="GZ18" s="236"/>
      <c r="HA18" s="236" t="s">
        <v>1288</v>
      </c>
      <c r="HB18" s="236"/>
      <c r="HC18" s="236"/>
    </row>
    <row r="19" spans="1:211" ht="27" customHeight="1">
      <c r="A19" s="314" t="s">
        <v>1244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14" t="s">
        <v>1245</v>
      </c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14" t="s">
        <v>1248</v>
      </c>
      <c r="BD19" s="305"/>
      <c r="BE19" s="305"/>
      <c r="BF19" s="305"/>
      <c r="BG19" s="305"/>
      <c r="BH19" s="305"/>
      <c r="BI19" s="305"/>
      <c r="BJ19" s="305"/>
      <c r="BK19" s="314" t="s">
        <v>1249</v>
      </c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14" t="s">
        <v>1250</v>
      </c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14" t="s">
        <v>1251</v>
      </c>
      <c r="CK19" s="305"/>
      <c r="CL19" s="305"/>
      <c r="CM19" s="305"/>
      <c r="CN19" s="305"/>
      <c r="CO19" s="305"/>
      <c r="CP19" s="305"/>
      <c r="CQ19" s="314" t="s">
        <v>1252</v>
      </c>
      <c r="CR19" s="305"/>
      <c r="CS19" s="305"/>
      <c r="CT19" s="305"/>
      <c r="CU19" s="305"/>
      <c r="CV19" s="305"/>
      <c r="CW19" s="305"/>
      <c r="CX19" s="305"/>
      <c r="CY19" s="305"/>
      <c r="CZ19" s="314" t="s">
        <v>1253</v>
      </c>
      <c r="DA19" s="305"/>
      <c r="DB19" s="305"/>
      <c r="DC19" s="305"/>
      <c r="DD19" s="305"/>
      <c r="DE19" s="305"/>
      <c r="DF19" s="305"/>
      <c r="DG19" s="305"/>
      <c r="DH19" s="305"/>
      <c r="DI19" s="305"/>
      <c r="DJ19" s="305"/>
      <c r="DK19" s="305"/>
      <c r="DL19" s="314" t="s">
        <v>1254</v>
      </c>
      <c r="DM19" s="305"/>
      <c r="DN19" s="305"/>
      <c r="DO19" s="305"/>
      <c r="DP19" s="305"/>
      <c r="DQ19" s="305"/>
      <c r="DR19" s="305"/>
      <c r="DS19" s="305"/>
      <c r="DT19" s="305"/>
      <c r="DU19" s="305"/>
      <c r="DV19" s="305"/>
      <c r="DW19" s="305"/>
      <c r="DX19" s="305"/>
      <c r="DY19" s="326"/>
      <c r="DZ19" s="305" t="s">
        <v>1255</v>
      </c>
      <c r="EA19" s="305"/>
      <c r="EB19" s="305"/>
      <c r="EC19" s="305"/>
      <c r="ED19" s="305"/>
      <c r="EE19" s="305"/>
      <c r="EF19" s="305"/>
      <c r="EG19" s="305"/>
      <c r="EH19" s="305"/>
      <c r="EI19" s="305"/>
      <c r="EJ19" s="305"/>
      <c r="EK19" s="305"/>
      <c r="EL19" s="305"/>
      <c r="EM19" s="305"/>
      <c r="EN19" s="305"/>
      <c r="EO19" s="305"/>
      <c r="EP19" s="305"/>
      <c r="EQ19" s="305"/>
      <c r="ER19" s="305"/>
      <c r="ES19" s="305"/>
      <c r="ET19" s="305"/>
      <c r="EU19" s="326"/>
      <c r="EV19" s="305" t="s">
        <v>1258</v>
      </c>
      <c r="EW19" s="305"/>
      <c r="EX19" s="305"/>
      <c r="EY19" s="305"/>
      <c r="EZ19" s="305"/>
      <c r="FA19" s="305"/>
      <c r="FB19" s="305"/>
      <c r="FC19" s="305"/>
      <c r="FD19" s="305"/>
      <c r="FE19" s="305"/>
      <c r="FF19" s="326"/>
      <c r="FG19" s="236"/>
      <c r="FH19" s="236"/>
      <c r="FI19" s="236"/>
      <c r="FJ19" s="236"/>
      <c r="FK19" s="236"/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/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GR19" s="236"/>
      <c r="GS19" s="236"/>
      <c r="GT19" s="236"/>
      <c r="GU19" s="236"/>
      <c r="GV19" s="236"/>
      <c r="GW19" s="236"/>
      <c r="GX19" s="236"/>
      <c r="GY19" s="236"/>
      <c r="GZ19" s="236"/>
      <c r="HA19" s="236"/>
      <c r="HB19" s="236"/>
      <c r="HC19" s="236"/>
    </row>
    <row r="20" spans="1:211" ht="52.5" customHeight="1">
      <c r="A20" s="315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14" t="s">
        <v>1246</v>
      </c>
      <c r="AN20" s="305"/>
      <c r="AO20" s="305"/>
      <c r="AP20" s="305"/>
      <c r="AQ20" s="305"/>
      <c r="AR20" s="314" t="s">
        <v>1247</v>
      </c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15"/>
      <c r="BD20" s="303"/>
      <c r="BE20" s="303"/>
      <c r="BF20" s="303"/>
      <c r="BG20" s="303"/>
      <c r="BH20" s="303"/>
      <c r="BI20" s="303"/>
      <c r="BJ20" s="303"/>
      <c r="BK20" s="315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15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/>
      <c r="CG20" s="303"/>
      <c r="CH20" s="303"/>
      <c r="CI20" s="303"/>
      <c r="CJ20" s="315"/>
      <c r="CK20" s="303"/>
      <c r="CL20" s="303"/>
      <c r="CM20" s="303"/>
      <c r="CN20" s="303"/>
      <c r="CO20" s="303"/>
      <c r="CP20" s="303"/>
      <c r="CQ20" s="315"/>
      <c r="CR20" s="303"/>
      <c r="CS20" s="303"/>
      <c r="CT20" s="303"/>
      <c r="CU20" s="303"/>
      <c r="CV20" s="303"/>
      <c r="CW20" s="303"/>
      <c r="CX20" s="303"/>
      <c r="CY20" s="303"/>
      <c r="CZ20" s="315"/>
      <c r="DA20" s="303"/>
      <c r="DB20" s="303"/>
      <c r="DC20" s="303"/>
      <c r="DD20" s="303"/>
      <c r="DE20" s="303"/>
      <c r="DF20" s="303"/>
      <c r="DG20" s="303"/>
      <c r="DH20" s="303"/>
      <c r="DI20" s="303"/>
      <c r="DJ20" s="303"/>
      <c r="DK20" s="303"/>
      <c r="DL20" s="315"/>
      <c r="DM20" s="303"/>
      <c r="DN20" s="303"/>
      <c r="DO20" s="303"/>
      <c r="DP20" s="303"/>
      <c r="DQ20" s="303"/>
      <c r="DR20" s="303"/>
      <c r="DS20" s="303"/>
      <c r="DT20" s="303"/>
      <c r="DU20" s="303"/>
      <c r="DV20" s="303"/>
      <c r="DW20" s="303"/>
      <c r="DX20" s="303"/>
      <c r="DY20" s="327"/>
      <c r="DZ20" s="305" t="s">
        <v>1256</v>
      </c>
      <c r="EA20" s="305"/>
      <c r="EB20" s="305"/>
      <c r="EC20" s="305"/>
      <c r="ED20" s="305"/>
      <c r="EE20" s="305"/>
      <c r="EF20" s="305"/>
      <c r="EG20" s="305"/>
      <c r="EH20" s="326"/>
      <c r="EI20" s="305" t="s">
        <v>1257</v>
      </c>
      <c r="EJ20" s="305"/>
      <c r="EK20" s="305"/>
      <c r="EL20" s="305"/>
      <c r="EM20" s="305"/>
      <c r="EN20" s="305"/>
      <c r="EO20" s="305"/>
      <c r="EP20" s="305"/>
      <c r="EQ20" s="305"/>
      <c r="ER20" s="305"/>
      <c r="ES20" s="305"/>
      <c r="ET20" s="305"/>
      <c r="EU20" s="326"/>
      <c r="EV20" s="303"/>
      <c r="EW20" s="303"/>
      <c r="EX20" s="303"/>
      <c r="EY20" s="303"/>
      <c r="EZ20" s="303"/>
      <c r="FA20" s="303"/>
      <c r="FB20" s="303"/>
      <c r="FC20" s="303"/>
      <c r="FD20" s="303"/>
      <c r="FE20" s="303"/>
      <c r="FF20" s="327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</row>
    <row r="21" spans="1:211" ht="12.75" customHeight="1">
      <c r="A21" s="316">
        <v>1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16">
        <v>2</v>
      </c>
      <c r="AN21" s="306"/>
      <c r="AO21" s="306"/>
      <c r="AP21" s="306"/>
      <c r="AQ21" s="306"/>
      <c r="AR21" s="316" t="s">
        <v>1259</v>
      </c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16">
        <v>3</v>
      </c>
      <c r="BD21" s="306"/>
      <c r="BE21" s="306"/>
      <c r="BF21" s="306"/>
      <c r="BG21" s="306"/>
      <c r="BH21" s="306"/>
      <c r="BI21" s="306"/>
      <c r="BJ21" s="306"/>
      <c r="BK21" s="316">
        <v>4</v>
      </c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16">
        <v>5</v>
      </c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  <c r="CI21" s="306"/>
      <c r="CJ21" s="316">
        <v>6</v>
      </c>
      <c r="CK21" s="306"/>
      <c r="CL21" s="306"/>
      <c r="CM21" s="306"/>
      <c r="CN21" s="306"/>
      <c r="CO21" s="306"/>
      <c r="CP21" s="306"/>
      <c r="CQ21" s="316">
        <v>7</v>
      </c>
      <c r="CR21" s="306"/>
      <c r="CS21" s="306"/>
      <c r="CT21" s="306"/>
      <c r="CU21" s="306"/>
      <c r="CV21" s="306"/>
      <c r="CW21" s="306"/>
      <c r="CX21" s="306"/>
      <c r="CY21" s="306"/>
      <c r="CZ21" s="316">
        <v>8</v>
      </c>
      <c r="DA21" s="306"/>
      <c r="DB21" s="306"/>
      <c r="DC21" s="306"/>
      <c r="DD21" s="306"/>
      <c r="DE21" s="306"/>
      <c r="DF21" s="306"/>
      <c r="DG21" s="306"/>
      <c r="DH21" s="306"/>
      <c r="DI21" s="306"/>
      <c r="DJ21" s="306"/>
      <c r="DK21" s="306"/>
      <c r="DL21" s="316">
        <v>9</v>
      </c>
      <c r="DM21" s="306"/>
      <c r="DN21" s="306"/>
      <c r="DO21" s="306"/>
      <c r="DP21" s="306"/>
      <c r="DQ21" s="306"/>
      <c r="DR21" s="306"/>
      <c r="DS21" s="306"/>
      <c r="DT21" s="306"/>
      <c r="DU21" s="306"/>
      <c r="DV21" s="306"/>
      <c r="DW21" s="306"/>
      <c r="DX21" s="306"/>
      <c r="DY21" s="328"/>
      <c r="DZ21" s="306">
        <v>10</v>
      </c>
      <c r="EA21" s="306"/>
      <c r="EB21" s="306"/>
      <c r="EC21" s="306"/>
      <c r="ED21" s="306"/>
      <c r="EE21" s="306"/>
      <c r="EF21" s="306"/>
      <c r="EG21" s="306"/>
      <c r="EH21" s="328"/>
      <c r="EI21" s="306" t="s">
        <v>1260</v>
      </c>
      <c r="EJ21" s="306"/>
      <c r="EK21" s="306"/>
      <c r="EL21" s="306"/>
      <c r="EM21" s="306"/>
      <c r="EN21" s="306"/>
      <c r="EO21" s="306"/>
      <c r="EP21" s="306"/>
      <c r="EQ21" s="306"/>
      <c r="ER21" s="306"/>
      <c r="ES21" s="306"/>
      <c r="ET21" s="306"/>
      <c r="EU21" s="328"/>
      <c r="EV21" s="306">
        <v>11</v>
      </c>
      <c r="EW21" s="306"/>
      <c r="EX21" s="306"/>
      <c r="EY21" s="306"/>
      <c r="EZ21" s="306"/>
      <c r="FA21" s="306"/>
      <c r="FB21" s="306"/>
      <c r="FC21" s="306"/>
      <c r="FD21" s="306"/>
      <c r="FE21" s="306"/>
      <c r="FF21" s="328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36"/>
      <c r="GS21" s="236"/>
      <c r="GT21" s="236"/>
      <c r="GU21" s="236"/>
      <c r="GV21" s="236"/>
      <c r="GW21" s="236"/>
      <c r="GX21" s="236"/>
      <c r="GY21" s="236"/>
      <c r="GZ21" s="236"/>
      <c r="HA21" s="236"/>
      <c r="HB21" s="236"/>
      <c r="HC21" s="236"/>
    </row>
    <row r="22" spans="1:211" ht="30">
      <c r="A22" s="317" t="s">
        <v>1290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19" t="s">
        <v>1291</v>
      </c>
      <c r="AN22" s="308"/>
      <c r="AO22" s="308"/>
      <c r="AP22" s="308"/>
      <c r="AQ22" s="308"/>
      <c r="AR22" s="319" t="s">
        <v>1291</v>
      </c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20" t="s">
        <v>1291</v>
      </c>
      <c r="BD22" s="309"/>
      <c r="BE22" s="309"/>
      <c r="BF22" s="309"/>
      <c r="BG22" s="309"/>
      <c r="BH22" s="309"/>
      <c r="BI22" s="309"/>
      <c r="BJ22" s="309"/>
      <c r="BK22" s="320" t="s">
        <v>1291</v>
      </c>
      <c r="BL22" s="309"/>
      <c r="BM22" s="309"/>
      <c r="BN22" s="309"/>
      <c r="BO22" s="309"/>
      <c r="BP22" s="309"/>
      <c r="BQ22" s="309"/>
      <c r="BR22" s="309"/>
      <c r="BS22" s="309"/>
      <c r="BT22" s="309"/>
      <c r="BU22" s="309"/>
      <c r="BV22" s="321">
        <v>5352146.8099999996</v>
      </c>
      <c r="BW22" s="310"/>
      <c r="BX22" s="310"/>
      <c r="BY22" s="310"/>
      <c r="BZ22" s="310"/>
      <c r="CA22" s="310"/>
      <c r="CB22" s="310"/>
      <c r="CC22" s="310"/>
      <c r="CD22" s="310"/>
      <c r="CE22" s="310"/>
      <c r="CF22" s="310"/>
      <c r="CG22" s="310"/>
      <c r="CH22" s="310"/>
      <c r="CI22" s="310"/>
      <c r="CJ22" s="323" t="s">
        <v>1292</v>
      </c>
      <c r="CK22" s="308"/>
      <c r="CL22" s="308"/>
      <c r="CM22" s="308"/>
      <c r="CN22" s="308"/>
      <c r="CO22" s="308"/>
      <c r="CP22" s="308"/>
      <c r="CQ22" s="325">
        <v>0.18</v>
      </c>
      <c r="CR22" s="308"/>
      <c r="CS22" s="308"/>
      <c r="CT22" s="308"/>
      <c r="CU22" s="308"/>
      <c r="CV22" s="308"/>
      <c r="CW22" s="308"/>
      <c r="CX22" s="308"/>
      <c r="CY22" s="308"/>
      <c r="CZ22" s="321">
        <v>963386.43</v>
      </c>
      <c r="DA22" s="310"/>
      <c r="DB22" s="310"/>
      <c r="DC22" s="310"/>
      <c r="DD22" s="310"/>
      <c r="DE22" s="310"/>
      <c r="DF22" s="310"/>
      <c r="DG22" s="310"/>
      <c r="DH22" s="310"/>
      <c r="DI22" s="310"/>
      <c r="DJ22" s="310"/>
      <c r="DK22" s="310"/>
      <c r="DL22" s="321">
        <v>6315533.2400000002</v>
      </c>
      <c r="DM22" s="310"/>
      <c r="DN22" s="310"/>
      <c r="DO22" s="310"/>
      <c r="DP22" s="310"/>
      <c r="DQ22" s="310"/>
      <c r="DR22" s="310"/>
      <c r="DS22" s="310"/>
      <c r="DT22" s="310"/>
      <c r="DU22" s="310"/>
      <c r="DV22" s="310"/>
      <c r="DW22" s="310"/>
      <c r="DX22" s="310"/>
      <c r="DY22" s="329"/>
      <c r="DZ22" s="308">
        <v>643</v>
      </c>
      <c r="EA22" s="308"/>
      <c r="EB22" s="308"/>
      <c r="EC22" s="308"/>
      <c r="ED22" s="308"/>
      <c r="EE22" s="308"/>
      <c r="EF22" s="308"/>
      <c r="EG22" s="308"/>
      <c r="EH22" s="331"/>
      <c r="EI22" s="308" t="s">
        <v>1293</v>
      </c>
      <c r="EJ22" s="308"/>
      <c r="EK22" s="308"/>
      <c r="EL22" s="308"/>
      <c r="EM22" s="308"/>
      <c r="EN22" s="308"/>
      <c r="EO22" s="308"/>
      <c r="EP22" s="308"/>
      <c r="EQ22" s="308"/>
      <c r="ER22" s="308"/>
      <c r="ES22" s="308"/>
      <c r="ET22" s="308"/>
      <c r="EU22" s="331"/>
      <c r="EV22" s="308" t="s">
        <v>1291</v>
      </c>
      <c r="EW22" s="308"/>
      <c r="EX22" s="308"/>
      <c r="EY22" s="308"/>
      <c r="EZ22" s="308"/>
      <c r="FA22" s="308"/>
      <c r="FB22" s="308"/>
      <c r="FC22" s="308"/>
      <c r="FD22" s="308"/>
      <c r="FE22" s="308"/>
      <c r="FF22" s="331"/>
      <c r="FG22" s="236"/>
      <c r="FH22" s="236"/>
      <c r="FI22" s="236"/>
      <c r="FJ22" s="236"/>
      <c r="FK22" s="236"/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/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  <c r="GO22" s="236"/>
      <c r="GP22" s="236"/>
      <c r="GQ22" s="236"/>
      <c r="GR22" s="236"/>
      <c r="GS22" s="236"/>
      <c r="GT22" s="236"/>
      <c r="GU22" s="236"/>
      <c r="GV22" s="236"/>
      <c r="GW22" s="236"/>
      <c r="GX22" s="236"/>
      <c r="GY22" s="236"/>
      <c r="GZ22" s="236"/>
      <c r="HA22" s="304" t="str">
        <f>A22</f>
        <v>ремонт офиса по Договору №2 от 08.12.2014г.</v>
      </c>
      <c r="HB22" s="236"/>
      <c r="HC22" s="236"/>
    </row>
    <row r="23" spans="1:211" ht="15" customHeight="1">
      <c r="A23" s="318" t="s">
        <v>1261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22">
        <f>SUM(BV22:BV22)</f>
        <v>5352146.8099999996</v>
      </c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312"/>
      <c r="CJ23" s="324" t="s">
        <v>1262</v>
      </c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22">
        <f>SUM(CZ22:CZ22)</f>
        <v>963386.43</v>
      </c>
      <c r="DA23" s="312"/>
      <c r="DB23" s="312"/>
      <c r="DC23" s="312"/>
      <c r="DD23" s="312"/>
      <c r="DE23" s="312"/>
      <c r="DF23" s="312"/>
      <c r="DG23" s="312"/>
      <c r="DH23" s="312"/>
      <c r="DI23" s="312"/>
      <c r="DJ23" s="312"/>
      <c r="DK23" s="312"/>
      <c r="DL23" s="322">
        <f>SUM(DL22:DL22)</f>
        <v>6315533.2400000002</v>
      </c>
      <c r="DM23" s="312"/>
      <c r="DN23" s="312"/>
      <c r="DO23" s="312"/>
      <c r="DP23" s="312"/>
      <c r="DQ23" s="312"/>
      <c r="DR23" s="312"/>
      <c r="DS23" s="312"/>
      <c r="DT23" s="312"/>
      <c r="DU23" s="312"/>
      <c r="DV23" s="312"/>
      <c r="DW23" s="312"/>
      <c r="DX23" s="312"/>
      <c r="DY23" s="330"/>
      <c r="FG23" s="236"/>
      <c r="FH23" s="236"/>
      <c r="FI23" s="236"/>
      <c r="FJ23" s="236"/>
      <c r="FK23" s="236"/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/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GR23" s="236"/>
      <c r="GS23" s="236"/>
      <c r="GT23" s="236"/>
      <c r="GU23" s="236"/>
      <c r="GV23" s="236"/>
      <c r="GW23" s="236"/>
      <c r="GX23" s="236"/>
      <c r="GY23" s="236"/>
      <c r="GZ23" s="236"/>
      <c r="HA23" s="236"/>
      <c r="HB23" s="236"/>
      <c r="HC23" s="236"/>
    </row>
    <row r="24" spans="1:211" ht="24.75" customHeight="1">
      <c r="A24" s="299" t="s">
        <v>1263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 t="s">
        <v>1264</v>
      </c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  <c r="DW24" s="299"/>
      <c r="DX24" s="299"/>
      <c r="DY24" s="299"/>
      <c r="DZ24" s="299"/>
      <c r="EA24" s="299"/>
      <c r="EB24" s="299"/>
      <c r="EC24" s="299"/>
      <c r="ED24" s="299"/>
      <c r="EE24" s="299"/>
      <c r="EF24" s="299"/>
      <c r="EG24" s="299"/>
      <c r="EH24" s="299"/>
      <c r="EI24" s="299"/>
      <c r="EJ24" s="299"/>
      <c r="EK24" s="299"/>
      <c r="EL24" s="299"/>
      <c r="EM24" s="299"/>
      <c r="EN24" s="299"/>
      <c r="EO24" s="299"/>
      <c r="EP24" s="299"/>
      <c r="EQ24" s="299"/>
      <c r="ER24" s="299"/>
      <c r="ES24" s="299"/>
      <c r="ET24" s="299"/>
      <c r="EU24" s="299"/>
      <c r="EV24" s="299"/>
      <c r="EW24" s="299"/>
      <c r="EX24" s="299"/>
      <c r="EY24" s="299"/>
      <c r="EZ24" s="299"/>
      <c r="FA24" s="299"/>
      <c r="FB24" s="299"/>
      <c r="FC24" s="299"/>
      <c r="FD24" s="299"/>
      <c r="FE24" s="299"/>
      <c r="FF24" s="299"/>
      <c r="FG24" s="236"/>
      <c r="FH24" s="236"/>
      <c r="FI24" s="236"/>
      <c r="FJ24" s="236"/>
      <c r="FK24" s="236"/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/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GR24" s="236"/>
      <c r="GS24" s="236"/>
      <c r="GT24" s="236"/>
      <c r="GU24" s="236"/>
      <c r="GV24" s="236"/>
      <c r="GW24" s="236"/>
      <c r="GX24" s="236"/>
      <c r="GY24" s="236"/>
      <c r="GZ24" s="236"/>
      <c r="HA24" s="236"/>
      <c r="HB24" s="236"/>
      <c r="HC24" s="236"/>
    </row>
    <row r="25" spans="1:211" ht="15" customHeight="1">
      <c r="A25" s="3" t="s">
        <v>1265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"/>
      <c r="AW25" s="3"/>
      <c r="AX25" s="3"/>
      <c r="AY25" s="332" t="s">
        <v>1278</v>
      </c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 t="s">
        <v>1265</v>
      </c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32"/>
      <c r="DO25" s="332"/>
      <c r="DP25" s="332"/>
      <c r="DQ25" s="332"/>
      <c r="DR25" s="332"/>
      <c r="DS25" s="332"/>
      <c r="DT25" s="332"/>
      <c r="DU25" s="332"/>
      <c r="DV25" s="332"/>
      <c r="DW25" s="332"/>
      <c r="DX25" s="332"/>
      <c r="DY25" s="332"/>
      <c r="DZ25" s="332"/>
      <c r="EA25" s="332"/>
      <c r="EB25" s="332"/>
      <c r="EC25" s="332"/>
      <c r="ED25" s="332"/>
      <c r="EE25" s="332"/>
      <c r="EF25" s="3"/>
      <c r="EG25" s="332" t="s">
        <v>1279</v>
      </c>
      <c r="EH25" s="332"/>
      <c r="EI25" s="332"/>
      <c r="EJ25" s="332"/>
      <c r="EK25" s="332"/>
      <c r="EL25" s="332"/>
      <c r="EM25" s="332"/>
      <c r="EN25" s="332"/>
      <c r="EO25" s="332"/>
      <c r="EP25" s="332"/>
      <c r="EQ25" s="332"/>
      <c r="ER25" s="332"/>
      <c r="ES25" s="332"/>
      <c r="ET25" s="332"/>
      <c r="EU25" s="332"/>
      <c r="EV25" s="332"/>
      <c r="EW25" s="332"/>
      <c r="EX25" s="332"/>
      <c r="EY25" s="332"/>
      <c r="EZ25" s="332"/>
      <c r="FA25" s="332"/>
      <c r="FB25" s="332"/>
      <c r="FC25" s="332"/>
      <c r="FD25" s="332"/>
      <c r="FE25" s="332"/>
      <c r="FF25" s="332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</row>
    <row r="26" spans="1:211" ht="25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33" t="s">
        <v>1267</v>
      </c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"/>
      <c r="AW26" s="3"/>
      <c r="AX26" s="3"/>
      <c r="AY26" s="333" t="s">
        <v>1268</v>
      </c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33" t="s">
        <v>1267</v>
      </c>
      <c r="DO26" s="333"/>
      <c r="DP26" s="333"/>
      <c r="DQ26" s="333"/>
      <c r="DR26" s="333"/>
      <c r="DS26" s="333"/>
      <c r="DT26" s="333"/>
      <c r="DU26" s="333"/>
      <c r="DV26" s="333"/>
      <c r="DW26" s="333"/>
      <c r="DX26" s="333"/>
      <c r="DY26" s="333"/>
      <c r="DZ26" s="333"/>
      <c r="EA26" s="333"/>
      <c r="EB26" s="333"/>
      <c r="EC26" s="333"/>
      <c r="ED26" s="333"/>
      <c r="EE26" s="333"/>
      <c r="EF26" s="3"/>
      <c r="EG26" s="333" t="s">
        <v>1268</v>
      </c>
      <c r="EH26" s="333"/>
      <c r="EI26" s="333"/>
      <c r="EJ26" s="333"/>
      <c r="EK26" s="333"/>
      <c r="EL26" s="333"/>
      <c r="EM26" s="333"/>
      <c r="EN26" s="333"/>
      <c r="EO26" s="333"/>
      <c r="EP26" s="333"/>
      <c r="EQ26" s="333"/>
      <c r="ER26" s="333"/>
      <c r="ES26" s="333"/>
      <c r="ET26" s="333"/>
      <c r="EU26" s="333"/>
      <c r="EV26" s="333"/>
      <c r="EW26" s="333"/>
      <c r="EX26" s="333"/>
      <c r="EY26" s="333"/>
      <c r="EZ26" s="333"/>
      <c r="FA26" s="333"/>
      <c r="FB26" s="3"/>
      <c r="FC26" s="3"/>
      <c r="FD26" s="3"/>
      <c r="FE26" s="3"/>
      <c r="FF26" s="3"/>
      <c r="FG26" s="236"/>
      <c r="FH26" s="236"/>
      <c r="FI26" s="236"/>
      <c r="FJ26" s="236"/>
      <c r="FK26" s="236"/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/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36"/>
      <c r="GS26" s="236"/>
      <c r="GT26" s="236"/>
      <c r="GU26" s="236"/>
      <c r="GV26" s="236"/>
      <c r="GW26" s="236"/>
      <c r="GX26" s="236"/>
      <c r="GY26" s="236"/>
      <c r="GZ26" s="236"/>
      <c r="HA26" s="236"/>
      <c r="HB26" s="236"/>
      <c r="HC26" s="236"/>
    </row>
    <row r="27" spans="1:211" ht="15" customHeight="1">
      <c r="A27" s="3" t="s">
        <v>1266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"/>
      <c r="BE27" s="3"/>
      <c r="BF27" s="3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"/>
      <c r="CJ27" s="3"/>
      <c r="CK27" s="3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332"/>
      <c r="DJ27" s="332"/>
      <c r="DK27" s="332"/>
      <c r="DL27" s="332"/>
      <c r="DM27" s="332"/>
      <c r="DN27" s="332"/>
      <c r="DO27" s="332"/>
      <c r="DP27" s="332"/>
      <c r="DQ27" s="332"/>
      <c r="DR27" s="332"/>
      <c r="DS27" s="332"/>
      <c r="DT27" s="332"/>
      <c r="DU27" s="332"/>
      <c r="DV27" s="332"/>
      <c r="DW27" s="332"/>
      <c r="DX27" s="332"/>
      <c r="DY27" s="332"/>
      <c r="DZ27" s="332"/>
      <c r="EA27" s="332"/>
      <c r="EB27" s="332"/>
      <c r="EC27" s="332"/>
      <c r="ED27" s="332"/>
      <c r="EE27" s="332"/>
      <c r="EF27" s="332"/>
      <c r="EG27" s="332"/>
      <c r="EH27" s="332"/>
      <c r="EI27" s="332"/>
      <c r="EJ27" s="332"/>
      <c r="EK27" s="332"/>
      <c r="EL27" s="332"/>
      <c r="EM27" s="332"/>
      <c r="EN27" s="332"/>
      <c r="EO27" s="332"/>
      <c r="EP27" s="332"/>
      <c r="EQ27" s="332"/>
      <c r="ER27" s="332"/>
      <c r="ES27" s="332"/>
      <c r="ET27" s="332"/>
      <c r="EU27" s="332"/>
      <c r="EV27" s="332"/>
      <c r="EW27" s="332"/>
      <c r="EX27" s="332"/>
      <c r="EY27" s="332"/>
      <c r="EZ27" s="332"/>
      <c r="FA27" s="332"/>
      <c r="FB27" s="3"/>
      <c r="FC27" s="3"/>
      <c r="FD27" s="3"/>
      <c r="FE27" s="3"/>
      <c r="FF27" s="3"/>
      <c r="FG27" s="236"/>
      <c r="FH27" s="236"/>
      <c r="FI27" s="236"/>
      <c r="FJ27" s="236"/>
      <c r="FK27" s="236"/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/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36"/>
      <c r="GS27" s="236"/>
      <c r="GT27" s="236"/>
      <c r="GU27" s="236"/>
      <c r="GV27" s="236"/>
      <c r="GW27" s="236"/>
      <c r="GX27" s="236"/>
      <c r="GY27" s="236"/>
      <c r="GZ27" s="236"/>
      <c r="HA27" s="236"/>
      <c r="HB27" s="236"/>
      <c r="HC27" s="236"/>
    </row>
    <row r="28" spans="1:211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33" t="s">
        <v>1267</v>
      </c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"/>
      <c r="BE28" s="3"/>
      <c r="BF28" s="3"/>
      <c r="BG28" s="333" t="s">
        <v>1268</v>
      </c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"/>
      <c r="CJ28" s="3"/>
      <c r="CK28" s="3"/>
      <c r="CL28" s="333" t="s">
        <v>1269</v>
      </c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  <c r="DF28" s="333"/>
      <c r="DG28" s="333"/>
      <c r="DH28" s="333"/>
      <c r="DI28" s="333"/>
      <c r="DJ28" s="333"/>
      <c r="DK28" s="333"/>
      <c r="DL28" s="333"/>
      <c r="DM28" s="333"/>
      <c r="DN28" s="333"/>
      <c r="DO28" s="333"/>
      <c r="DP28" s="333"/>
      <c r="DQ28" s="333"/>
      <c r="DR28" s="333"/>
      <c r="DS28" s="333"/>
      <c r="DT28" s="333"/>
      <c r="DU28" s="333"/>
      <c r="DV28" s="333"/>
      <c r="DW28" s="333"/>
      <c r="DX28" s="333"/>
      <c r="DY28" s="333"/>
      <c r="DZ28" s="333"/>
      <c r="EA28" s="333"/>
      <c r="EB28" s="333"/>
      <c r="EC28" s="333"/>
      <c r="ED28" s="333"/>
      <c r="EE28" s="333"/>
      <c r="EF28" s="333"/>
      <c r="EG28" s="333"/>
      <c r="EH28" s="333"/>
      <c r="EI28" s="333"/>
      <c r="EJ28" s="333"/>
      <c r="EK28" s="333"/>
      <c r="EL28" s="333"/>
      <c r="EM28" s="333"/>
      <c r="EN28" s="333"/>
      <c r="EO28" s="333"/>
      <c r="EP28" s="333"/>
      <c r="EQ28" s="333"/>
      <c r="ER28" s="333"/>
      <c r="ES28" s="333"/>
      <c r="ET28" s="333"/>
      <c r="EU28" s="333"/>
      <c r="EV28" s="333"/>
      <c r="EW28" s="333"/>
      <c r="EX28" s="333"/>
      <c r="EY28" s="333"/>
      <c r="EZ28" s="333"/>
      <c r="FA28" s="333"/>
      <c r="FB28" s="3"/>
      <c r="FC28" s="3"/>
      <c r="FD28" s="3"/>
      <c r="FE28" s="3"/>
      <c r="FF28" s="3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36"/>
      <c r="GS28" s="236"/>
      <c r="GT28" s="236"/>
      <c r="GU28" s="236"/>
      <c r="GV28" s="236"/>
      <c r="GW28" s="236"/>
      <c r="GX28" s="236"/>
      <c r="GY28" s="236"/>
      <c r="GZ28" s="236"/>
      <c r="HA28" s="236"/>
      <c r="HB28" s="236"/>
      <c r="HC28" s="236"/>
    </row>
    <row r="29" spans="1:211" ht="15" customHeight="1"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334"/>
      <c r="CY29" s="334"/>
      <c r="CZ29" s="33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334"/>
      <c r="DL29" s="334"/>
      <c r="DM29" s="334"/>
      <c r="DN29" s="334"/>
      <c r="DO29" s="334"/>
      <c r="DP29" s="334"/>
      <c r="DQ29" s="334"/>
      <c r="DR29" s="334"/>
      <c r="DS29" s="334"/>
      <c r="DT29" s="334"/>
      <c r="DU29" s="334"/>
      <c r="DV29" s="334"/>
      <c r="DW29" s="334"/>
      <c r="DX29" s="334"/>
      <c r="DY29" s="334"/>
      <c r="DZ29" s="334"/>
      <c r="EA29" s="334"/>
      <c r="EB29" s="334"/>
      <c r="EC29" s="334"/>
      <c r="ED29" s="334"/>
      <c r="EE29" s="334"/>
      <c r="EF29" s="334"/>
      <c r="EG29" s="334"/>
      <c r="EH29" s="334"/>
      <c r="EI29" s="334"/>
      <c r="EJ29" s="334"/>
      <c r="EK29" s="334"/>
      <c r="EL29" s="334"/>
      <c r="EM29" s="334"/>
      <c r="EN29" s="334"/>
      <c r="EO29" s="334"/>
      <c r="EP29" s="334"/>
      <c r="EQ29" s="334"/>
      <c r="ER29" s="334"/>
      <c r="ES29" s="334"/>
      <c r="ET29" s="334"/>
      <c r="EU29" s="334"/>
      <c r="EV29" s="334"/>
      <c r="EW29" s="334"/>
      <c r="EX29" s="334"/>
      <c r="EY29" s="334"/>
      <c r="EZ29" s="334"/>
      <c r="FA29" s="334"/>
      <c r="FG29" s="236"/>
      <c r="FH29" s="236"/>
      <c r="FI29" s="236"/>
      <c r="FJ29" s="236"/>
      <c r="FK29" s="236"/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/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36"/>
      <c r="GS29" s="236"/>
      <c r="GT29" s="236"/>
      <c r="GU29" s="236"/>
      <c r="GV29" s="236"/>
      <c r="GW29" s="236"/>
      <c r="GX29" s="236"/>
      <c r="GY29" s="236"/>
      <c r="GZ29" s="236"/>
      <c r="HA29" s="236"/>
      <c r="HB29" s="236"/>
      <c r="HC29" s="236"/>
    </row>
    <row r="30" spans="1:211" ht="15" customHeight="1">
      <c r="FG30" s="236"/>
      <c r="FH30" s="236"/>
      <c r="FI30" s="236"/>
      <c r="FJ30" s="236"/>
      <c r="FK30" s="236"/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/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36"/>
      <c r="GS30" s="236"/>
      <c r="GT30" s="236"/>
      <c r="GU30" s="236"/>
      <c r="GV30" s="236"/>
      <c r="GW30" s="236"/>
      <c r="GX30" s="236"/>
      <c r="GY30" s="236"/>
      <c r="GZ30" s="236"/>
      <c r="HA30" s="236"/>
      <c r="HB30" s="236"/>
      <c r="HC30" s="236"/>
    </row>
    <row r="31" spans="1:211" ht="15" customHeight="1">
      <c r="FG31" s="236"/>
      <c r="FH31" s="236"/>
      <c r="FI31" s="236"/>
      <c r="FJ31" s="236"/>
      <c r="FK31" s="236"/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/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36"/>
      <c r="GS31" s="236"/>
      <c r="GT31" s="236"/>
      <c r="GU31" s="236"/>
      <c r="GV31" s="236"/>
      <c r="GW31" s="236"/>
      <c r="GX31" s="236"/>
      <c r="GY31" s="236"/>
      <c r="GZ31" s="236"/>
      <c r="HA31" s="236"/>
      <c r="HB31" s="236"/>
      <c r="HC31" s="236"/>
    </row>
    <row r="32" spans="1:211" ht="15" customHeight="1">
      <c r="FG32" s="236"/>
      <c r="FH32" s="236"/>
      <c r="FI32" s="236"/>
      <c r="FJ32" s="236"/>
      <c r="FK32" s="236"/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/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36"/>
      <c r="GS32" s="236"/>
      <c r="GT32" s="236"/>
      <c r="GU32" s="236"/>
      <c r="GV32" s="236"/>
      <c r="GW32" s="236"/>
      <c r="GX32" s="236"/>
      <c r="GY32" s="236"/>
      <c r="GZ32" s="236"/>
      <c r="HA32" s="236"/>
      <c r="HB32" s="236"/>
      <c r="HC32" s="236"/>
    </row>
    <row r="33" spans="163:211" ht="15" customHeight="1">
      <c r="FG33" s="236"/>
      <c r="FH33" s="236"/>
      <c r="FI33" s="236"/>
      <c r="FJ33" s="236"/>
      <c r="FK33" s="236"/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/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36"/>
      <c r="GS33" s="236"/>
      <c r="GT33" s="236"/>
      <c r="GU33" s="236"/>
      <c r="GV33" s="236"/>
      <c r="GW33" s="236"/>
      <c r="GX33" s="236"/>
      <c r="GY33" s="236"/>
      <c r="GZ33" s="236"/>
      <c r="HA33" s="236"/>
      <c r="HB33" s="236"/>
      <c r="HC33" s="236"/>
    </row>
    <row r="34" spans="163:211" ht="15" customHeight="1">
      <c r="FG34" s="236"/>
      <c r="FH34" s="236"/>
      <c r="FI34" s="236"/>
      <c r="FJ34" s="236"/>
      <c r="FK34" s="236"/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/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GR34" s="236"/>
      <c r="GS34" s="236"/>
      <c r="GT34" s="236"/>
      <c r="GU34" s="236"/>
      <c r="GV34" s="236"/>
      <c r="GW34" s="236"/>
      <c r="GX34" s="236"/>
      <c r="GY34" s="236"/>
      <c r="GZ34" s="236"/>
      <c r="HA34" s="236"/>
      <c r="HB34" s="236"/>
      <c r="HC34" s="236"/>
    </row>
    <row r="35" spans="163:211" ht="15" customHeight="1">
      <c r="FG35" s="236"/>
      <c r="FH35" s="236"/>
      <c r="FI35" s="236"/>
      <c r="FJ35" s="236"/>
      <c r="FK35" s="236"/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/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  <c r="GO35" s="236"/>
      <c r="GP35" s="236"/>
      <c r="GQ35" s="236"/>
      <c r="GR35" s="236"/>
      <c r="GS35" s="236"/>
      <c r="GT35" s="236"/>
      <c r="GU35" s="236"/>
      <c r="GV35" s="236"/>
      <c r="GW35" s="236"/>
      <c r="GX35" s="236"/>
      <c r="GY35" s="236"/>
      <c r="GZ35" s="236"/>
      <c r="HA35" s="236"/>
      <c r="HB35" s="236"/>
      <c r="HC35" s="236"/>
    </row>
    <row r="36" spans="163:211" ht="15" customHeight="1">
      <c r="FG36" s="236"/>
      <c r="FH36" s="236"/>
      <c r="FI36" s="236"/>
      <c r="FJ36" s="236"/>
      <c r="FK36" s="236"/>
      <c r="FL36" s="236"/>
      <c r="FM36" s="236"/>
      <c r="FN36" s="236"/>
      <c r="FO36" s="236"/>
      <c r="FP36" s="236"/>
      <c r="FQ36" s="236"/>
      <c r="FR36" s="236"/>
      <c r="FS36" s="236"/>
      <c r="FT36" s="236"/>
      <c r="FU36" s="236"/>
      <c r="FV36" s="236"/>
      <c r="FW36" s="236"/>
      <c r="FX36" s="236"/>
      <c r="FY36" s="236"/>
      <c r="FZ36" s="236"/>
      <c r="GA36" s="236"/>
      <c r="GB36" s="236"/>
      <c r="GC36" s="236"/>
      <c r="GD36" s="236"/>
      <c r="GE36" s="236"/>
      <c r="GF36" s="236"/>
      <c r="GG36" s="236"/>
      <c r="GH36" s="236"/>
      <c r="GI36" s="236"/>
      <c r="GJ36" s="236"/>
      <c r="GK36" s="236"/>
      <c r="GL36" s="236"/>
      <c r="GM36" s="236"/>
      <c r="GN36" s="236"/>
      <c r="GO36" s="236"/>
      <c r="GP36" s="236"/>
      <c r="GQ36" s="236"/>
      <c r="GR36" s="236"/>
      <c r="GS36" s="236"/>
      <c r="GT36" s="236"/>
      <c r="GU36" s="236"/>
      <c r="GV36" s="236"/>
      <c r="GW36" s="236"/>
      <c r="GX36" s="236"/>
      <c r="GY36" s="236"/>
      <c r="GZ36" s="236"/>
      <c r="HA36" s="236"/>
      <c r="HB36" s="236"/>
      <c r="HC36" s="236"/>
    </row>
    <row r="37" spans="163:211" ht="15" customHeight="1">
      <c r="FG37" s="236"/>
      <c r="FH37" s="236"/>
      <c r="FI37" s="236"/>
      <c r="FJ37" s="236"/>
      <c r="FK37" s="236"/>
      <c r="FL37" s="236"/>
      <c r="FM37" s="236"/>
      <c r="FN37" s="236"/>
      <c r="FO37" s="236"/>
      <c r="FP37" s="236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/>
      <c r="GC37" s="236"/>
      <c r="GD37" s="236"/>
      <c r="GE37" s="236"/>
      <c r="GF37" s="236"/>
      <c r="GG37" s="236"/>
      <c r="GH37" s="236"/>
      <c r="GI37" s="236"/>
      <c r="GJ37" s="236"/>
      <c r="GK37" s="236"/>
      <c r="GL37" s="236"/>
      <c r="GM37" s="236"/>
      <c r="GN37" s="236"/>
      <c r="GO37" s="236"/>
      <c r="GP37" s="236"/>
      <c r="GQ37" s="236"/>
      <c r="GR37" s="236"/>
      <c r="GS37" s="236"/>
      <c r="GT37" s="236"/>
      <c r="GU37" s="236"/>
      <c r="GV37" s="236"/>
      <c r="GW37" s="236"/>
      <c r="GX37" s="236"/>
      <c r="GY37" s="236"/>
      <c r="GZ37" s="236"/>
      <c r="HA37" s="236"/>
      <c r="HB37" s="236"/>
      <c r="HC37" s="236"/>
    </row>
    <row r="38" spans="163:211" ht="15" customHeight="1">
      <c r="FG38" s="236"/>
      <c r="FH38" s="236"/>
      <c r="FI38" s="236"/>
      <c r="FJ38" s="236"/>
      <c r="FK38" s="236"/>
      <c r="FL38" s="236"/>
      <c r="FM38" s="236"/>
      <c r="FN38" s="236"/>
      <c r="FO38" s="236"/>
      <c r="FP38" s="236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36"/>
      <c r="GC38" s="236"/>
      <c r="GD38" s="236"/>
      <c r="GE38" s="236"/>
      <c r="GF38" s="236"/>
      <c r="GG38" s="236"/>
      <c r="GH38" s="236"/>
      <c r="GI38" s="236"/>
      <c r="GJ38" s="236"/>
      <c r="GK38" s="236"/>
      <c r="GL38" s="236"/>
      <c r="GM38" s="236"/>
      <c r="GN38" s="236"/>
      <c r="GO38" s="236"/>
      <c r="GP38" s="236"/>
      <c r="GQ38" s="236"/>
      <c r="GR38" s="236"/>
      <c r="GS38" s="236"/>
      <c r="GT38" s="236"/>
      <c r="GU38" s="236"/>
      <c r="GV38" s="236"/>
      <c r="GW38" s="236"/>
      <c r="GX38" s="236"/>
      <c r="GY38" s="236"/>
      <c r="GZ38" s="236"/>
      <c r="HA38" s="236"/>
      <c r="HB38" s="236"/>
      <c r="HC38" s="236"/>
    </row>
    <row r="39" spans="163:211" ht="15" customHeight="1">
      <c r="FG39" s="236"/>
      <c r="FH39" s="236"/>
      <c r="FI39" s="236"/>
      <c r="FJ39" s="236"/>
      <c r="FK39" s="236"/>
      <c r="FL39" s="236"/>
      <c r="FM39" s="236"/>
      <c r="FN39" s="236"/>
      <c r="FO39" s="236"/>
      <c r="FP39" s="236"/>
      <c r="FQ39" s="236"/>
      <c r="FR39" s="236"/>
      <c r="FS39" s="236"/>
      <c r="FT39" s="236"/>
      <c r="FU39" s="236"/>
      <c r="FV39" s="236"/>
      <c r="FW39" s="236"/>
      <c r="FX39" s="236"/>
      <c r="FY39" s="236"/>
      <c r="FZ39" s="236"/>
      <c r="GA39" s="236"/>
      <c r="GB39" s="236"/>
      <c r="GC39" s="236"/>
      <c r="GD39" s="236"/>
      <c r="GE39" s="236"/>
      <c r="GF39" s="236"/>
      <c r="GG39" s="236"/>
      <c r="GH39" s="236"/>
      <c r="GI39" s="236"/>
      <c r="GJ39" s="236"/>
      <c r="GK39" s="236"/>
      <c r="GL39" s="236"/>
      <c r="GM39" s="236"/>
      <c r="GN39" s="236"/>
      <c r="GO39" s="236"/>
      <c r="GP39" s="236"/>
      <c r="GQ39" s="236"/>
      <c r="GR39" s="236"/>
      <c r="GS39" s="236"/>
      <c r="GT39" s="236"/>
      <c r="GU39" s="236"/>
      <c r="GV39" s="236"/>
      <c r="GW39" s="236"/>
      <c r="GX39" s="236"/>
      <c r="GY39" s="236"/>
      <c r="GZ39" s="236"/>
      <c r="HA39" s="236"/>
      <c r="HB39" s="236"/>
      <c r="HC39" s="236"/>
    </row>
    <row r="40" spans="163:211" ht="15" customHeight="1">
      <c r="FG40" s="236"/>
      <c r="FH40" s="236"/>
      <c r="FI40" s="236"/>
      <c r="FJ40" s="236"/>
      <c r="FK40" s="236"/>
      <c r="FL40" s="236"/>
      <c r="FM40" s="236"/>
      <c r="FN40" s="236"/>
      <c r="FO40" s="236"/>
      <c r="FP40" s="236"/>
      <c r="FQ40" s="236"/>
      <c r="FR40" s="236"/>
      <c r="FS40" s="236"/>
      <c r="FT40" s="236"/>
      <c r="FU40" s="236"/>
      <c r="FV40" s="236"/>
      <c r="FW40" s="236"/>
      <c r="FX40" s="236"/>
      <c r="FY40" s="236"/>
      <c r="FZ40" s="236"/>
      <c r="GA40" s="236"/>
      <c r="GB40" s="236"/>
      <c r="GC40" s="236"/>
      <c r="GD40" s="236"/>
      <c r="GE40" s="236"/>
      <c r="GF40" s="236"/>
      <c r="GG40" s="236"/>
      <c r="GH40" s="236"/>
      <c r="GI40" s="236"/>
      <c r="GJ40" s="236"/>
      <c r="GK40" s="236"/>
      <c r="GL40" s="236"/>
      <c r="GM40" s="236"/>
      <c r="GN40" s="236"/>
      <c r="GO40" s="236"/>
      <c r="GP40" s="236"/>
      <c r="GQ40" s="236"/>
      <c r="GR40" s="236"/>
      <c r="GS40" s="236"/>
      <c r="GT40" s="236"/>
      <c r="GU40" s="236"/>
      <c r="GV40" s="236"/>
      <c r="GW40" s="236"/>
      <c r="GX40" s="236"/>
      <c r="GY40" s="236"/>
      <c r="GZ40" s="236"/>
      <c r="HA40" s="236"/>
      <c r="HB40" s="236"/>
      <c r="HC40" s="236"/>
    </row>
    <row r="41" spans="163:211" ht="15" customHeight="1">
      <c r="FG41" s="236"/>
      <c r="FH41" s="236"/>
      <c r="FI41" s="236"/>
      <c r="FJ41" s="236"/>
      <c r="FK41" s="236"/>
      <c r="FL41" s="236"/>
      <c r="FM41" s="236"/>
      <c r="FN41" s="236"/>
      <c r="FO41" s="236"/>
      <c r="FP41" s="236"/>
      <c r="FQ41" s="236"/>
      <c r="FR41" s="236"/>
      <c r="FS41" s="236"/>
      <c r="FT41" s="236"/>
      <c r="FU41" s="236"/>
      <c r="FV41" s="236"/>
      <c r="FW41" s="236"/>
      <c r="FX41" s="236"/>
      <c r="FY41" s="236"/>
      <c r="FZ41" s="236"/>
      <c r="GA41" s="236"/>
      <c r="GB41" s="236"/>
      <c r="GC41" s="236"/>
      <c r="GD41" s="236"/>
      <c r="GE41" s="236"/>
      <c r="GF41" s="236"/>
      <c r="GG41" s="236"/>
      <c r="GH41" s="236"/>
      <c r="GI41" s="236"/>
      <c r="GJ41" s="236"/>
      <c r="GK41" s="236"/>
      <c r="GL41" s="236"/>
      <c r="GM41" s="236"/>
      <c r="GN41" s="236"/>
      <c r="GO41" s="236"/>
      <c r="GP41" s="236"/>
      <c r="GQ41" s="236"/>
      <c r="GR41" s="236"/>
      <c r="GS41" s="236"/>
      <c r="GT41" s="236"/>
      <c r="GU41" s="236"/>
      <c r="GV41" s="236"/>
      <c r="GW41" s="236"/>
      <c r="GX41" s="236"/>
      <c r="GY41" s="236"/>
      <c r="GZ41" s="236"/>
      <c r="HA41" s="236"/>
      <c r="HB41" s="236"/>
      <c r="HC41" s="236"/>
    </row>
    <row r="42" spans="163:211" ht="15" customHeight="1">
      <c r="FG42" s="236"/>
      <c r="FH42" s="236"/>
      <c r="FI42" s="236"/>
      <c r="FJ42" s="236"/>
      <c r="FK42" s="236"/>
      <c r="FL42" s="236"/>
      <c r="FM42" s="236"/>
      <c r="FN42" s="236"/>
      <c r="FO42" s="236"/>
      <c r="FP42" s="236"/>
      <c r="FQ42" s="236"/>
      <c r="FR42" s="236"/>
      <c r="FS42" s="236"/>
      <c r="FT42" s="236"/>
      <c r="FU42" s="236"/>
      <c r="FV42" s="236"/>
      <c r="FW42" s="236"/>
      <c r="FX42" s="236"/>
      <c r="FY42" s="236"/>
      <c r="FZ42" s="236"/>
      <c r="GA42" s="236"/>
      <c r="GB42" s="236"/>
      <c r="GC42" s="236"/>
      <c r="GD42" s="236"/>
      <c r="GE42" s="236"/>
      <c r="GF42" s="236"/>
      <c r="GG42" s="236"/>
      <c r="GH42" s="236"/>
      <c r="GI42" s="236"/>
      <c r="GJ42" s="236"/>
      <c r="GK42" s="236"/>
      <c r="GL42" s="236"/>
      <c r="GM42" s="236"/>
      <c r="GN42" s="236"/>
      <c r="GO42" s="236"/>
      <c r="GP42" s="236"/>
      <c r="GQ42" s="236"/>
      <c r="GR42" s="236"/>
      <c r="GS42" s="236"/>
      <c r="GT42" s="236"/>
      <c r="GU42" s="236"/>
      <c r="GV42" s="236"/>
      <c r="GW42" s="236"/>
      <c r="GX42" s="236"/>
      <c r="GY42" s="236"/>
      <c r="GZ42" s="236"/>
      <c r="HA42" s="236"/>
      <c r="HB42" s="236"/>
      <c r="HC42" s="236"/>
    </row>
    <row r="43" spans="163:211" ht="15" customHeight="1">
      <c r="FG43" s="236"/>
      <c r="FH43" s="236"/>
      <c r="FI43" s="236"/>
      <c r="FJ43" s="236"/>
      <c r="FK43" s="236"/>
      <c r="FL43" s="236"/>
      <c r="FM43" s="236"/>
      <c r="FN43" s="236"/>
      <c r="FO43" s="236"/>
      <c r="FP43" s="236"/>
      <c r="FQ43" s="236"/>
      <c r="FR43" s="236"/>
      <c r="FS43" s="236"/>
      <c r="FT43" s="236"/>
      <c r="FU43" s="236"/>
      <c r="FV43" s="236"/>
      <c r="FW43" s="236"/>
      <c r="FX43" s="236"/>
      <c r="FY43" s="236"/>
      <c r="FZ43" s="236"/>
      <c r="GA43" s="236"/>
      <c r="GB43" s="236"/>
      <c r="GC43" s="236"/>
      <c r="GD43" s="236"/>
      <c r="GE43" s="236"/>
      <c r="GF43" s="236"/>
      <c r="GG43" s="236"/>
      <c r="GH43" s="236"/>
      <c r="GI43" s="236"/>
      <c r="GJ43" s="236"/>
      <c r="GK43" s="236"/>
      <c r="GL43" s="236"/>
      <c r="GM43" s="236"/>
      <c r="GN43" s="236"/>
      <c r="GO43" s="236"/>
      <c r="GP43" s="236"/>
      <c r="GQ43" s="236"/>
      <c r="GR43" s="236"/>
      <c r="GS43" s="236"/>
      <c r="GT43" s="236"/>
      <c r="GU43" s="236"/>
      <c r="GV43" s="236"/>
      <c r="GW43" s="236"/>
      <c r="GX43" s="236"/>
      <c r="GY43" s="236"/>
      <c r="GZ43" s="236"/>
      <c r="HA43" s="236"/>
      <c r="HB43" s="236"/>
      <c r="HC43" s="236"/>
    </row>
    <row r="44" spans="163:211" ht="15" customHeight="1">
      <c r="FG44" s="236"/>
      <c r="FH44" s="236"/>
      <c r="FI44" s="236"/>
      <c r="FJ44" s="236"/>
      <c r="FK44" s="236"/>
      <c r="FL44" s="236"/>
      <c r="FM44" s="236"/>
      <c r="FN44" s="236"/>
      <c r="FO44" s="236"/>
      <c r="FP44" s="236"/>
      <c r="FQ44" s="236"/>
      <c r="FR44" s="236"/>
      <c r="FS44" s="236"/>
      <c r="FT44" s="236"/>
      <c r="FU44" s="236"/>
      <c r="FV44" s="236"/>
      <c r="FW44" s="236"/>
      <c r="FX44" s="236"/>
      <c r="FY44" s="236"/>
      <c r="FZ44" s="236"/>
      <c r="GA44" s="236"/>
      <c r="GB44" s="236"/>
      <c r="GC44" s="236"/>
      <c r="GD44" s="236"/>
      <c r="GE44" s="236"/>
      <c r="GF44" s="236"/>
      <c r="GG44" s="236"/>
      <c r="GH44" s="236"/>
      <c r="GI44" s="236"/>
      <c r="GJ44" s="236"/>
      <c r="GK44" s="236"/>
      <c r="GL44" s="236"/>
      <c r="GM44" s="236"/>
      <c r="GN44" s="236"/>
      <c r="GO44" s="236"/>
      <c r="GP44" s="236"/>
      <c r="GQ44" s="236"/>
      <c r="GR44" s="236"/>
      <c r="GS44" s="236"/>
      <c r="GT44" s="236"/>
      <c r="GU44" s="236"/>
      <c r="GV44" s="236"/>
      <c r="GW44" s="236"/>
      <c r="GX44" s="236"/>
      <c r="GY44" s="236"/>
      <c r="GZ44" s="236"/>
      <c r="HA44" s="236"/>
      <c r="HB44" s="236"/>
      <c r="HC44" s="236"/>
    </row>
    <row r="45" spans="163:211" ht="15" customHeight="1">
      <c r="FG45" s="236"/>
      <c r="FH45" s="236"/>
      <c r="FI45" s="236"/>
      <c r="FJ45" s="236"/>
      <c r="FK45" s="236"/>
      <c r="FL45" s="236"/>
      <c r="FM45" s="236"/>
      <c r="FN45" s="236"/>
      <c r="FO45" s="236"/>
      <c r="FP45" s="236"/>
      <c r="FQ45" s="236"/>
      <c r="FR45" s="236"/>
      <c r="FS45" s="236"/>
      <c r="FT45" s="236"/>
      <c r="FU45" s="236"/>
      <c r="FV45" s="236"/>
      <c r="FW45" s="236"/>
      <c r="FX45" s="236"/>
      <c r="FY45" s="236"/>
      <c r="FZ45" s="236"/>
      <c r="GA45" s="236"/>
      <c r="GB45" s="236"/>
      <c r="GC45" s="236"/>
      <c r="GD45" s="236"/>
      <c r="GE45" s="236"/>
      <c r="GF45" s="236"/>
      <c r="GG45" s="236"/>
      <c r="GH45" s="236"/>
      <c r="GI45" s="236"/>
      <c r="GJ45" s="236"/>
      <c r="GK45" s="236"/>
      <c r="GL45" s="236"/>
      <c r="GM45" s="236"/>
      <c r="GN45" s="236"/>
      <c r="GO45" s="236"/>
      <c r="GP45" s="236"/>
      <c r="GQ45" s="236"/>
      <c r="GR45" s="236"/>
      <c r="GS45" s="236"/>
      <c r="GT45" s="236"/>
      <c r="GU45" s="236"/>
      <c r="GV45" s="236"/>
      <c r="GW45" s="236"/>
      <c r="GX45" s="236"/>
      <c r="GY45" s="236"/>
      <c r="GZ45" s="236"/>
      <c r="HA45" s="236"/>
      <c r="HB45" s="236"/>
      <c r="HC45" s="236"/>
    </row>
    <row r="46" spans="163:211" ht="15" customHeight="1">
      <c r="FG46" s="236"/>
      <c r="FH46" s="236"/>
      <c r="FI46" s="236"/>
      <c r="FJ46" s="236"/>
      <c r="FK46" s="236"/>
      <c r="FL46" s="236"/>
      <c r="FM46" s="236"/>
      <c r="FN46" s="236"/>
      <c r="FO46" s="236"/>
      <c r="FP46" s="236"/>
      <c r="FQ46" s="236"/>
      <c r="FR46" s="236"/>
      <c r="FS46" s="236"/>
      <c r="FT46" s="236"/>
      <c r="FU46" s="236"/>
      <c r="FV46" s="236"/>
      <c r="FW46" s="236"/>
      <c r="FX46" s="236"/>
      <c r="FY46" s="236"/>
      <c r="FZ46" s="236"/>
      <c r="GA46" s="236"/>
      <c r="GB46" s="236"/>
      <c r="GC46" s="236"/>
      <c r="GD46" s="236"/>
      <c r="GE46" s="236"/>
      <c r="GF46" s="236"/>
      <c r="GG46" s="236"/>
      <c r="GH46" s="236"/>
      <c r="GI46" s="236"/>
      <c r="GJ46" s="236"/>
      <c r="GK46" s="236"/>
      <c r="GL46" s="236"/>
      <c r="GM46" s="236"/>
      <c r="GN46" s="236"/>
      <c r="GO46" s="236"/>
      <c r="GP46" s="236"/>
      <c r="GQ46" s="236"/>
      <c r="GR46" s="236"/>
      <c r="GS46" s="236"/>
      <c r="GT46" s="236"/>
      <c r="GU46" s="236"/>
      <c r="GV46" s="236"/>
      <c r="GW46" s="236"/>
      <c r="GX46" s="236"/>
      <c r="GY46" s="236"/>
      <c r="GZ46" s="236"/>
      <c r="HA46" s="236"/>
      <c r="HB46" s="236"/>
      <c r="HC46" s="236"/>
    </row>
    <row r="47" spans="163:211" ht="15" customHeight="1">
      <c r="FG47" s="236"/>
      <c r="FH47" s="236"/>
      <c r="FI47" s="236"/>
      <c r="FJ47" s="236"/>
      <c r="FK47" s="236"/>
      <c r="FL47" s="236"/>
      <c r="FM47" s="236"/>
      <c r="FN47" s="236"/>
      <c r="FO47" s="236"/>
      <c r="FP47" s="236"/>
      <c r="FQ47" s="236"/>
      <c r="FR47" s="236"/>
      <c r="FS47" s="236"/>
      <c r="FT47" s="236"/>
      <c r="FU47" s="236"/>
      <c r="FV47" s="236"/>
      <c r="FW47" s="236"/>
      <c r="FX47" s="236"/>
      <c r="FY47" s="236"/>
      <c r="FZ47" s="236"/>
      <c r="GA47" s="236"/>
      <c r="GB47" s="236"/>
      <c r="GC47" s="236"/>
      <c r="GD47" s="236"/>
      <c r="GE47" s="236"/>
      <c r="GF47" s="236"/>
      <c r="GG47" s="236"/>
      <c r="GH47" s="236"/>
      <c r="GI47" s="236"/>
      <c r="GJ47" s="236"/>
      <c r="GK47" s="236"/>
      <c r="GL47" s="236"/>
      <c r="GM47" s="236"/>
      <c r="GN47" s="236"/>
      <c r="GO47" s="236"/>
      <c r="GP47" s="236"/>
      <c r="GQ47" s="236"/>
      <c r="GR47" s="236"/>
      <c r="GS47" s="236"/>
      <c r="GT47" s="236"/>
      <c r="GU47" s="236"/>
      <c r="GV47" s="236"/>
      <c r="GW47" s="236"/>
      <c r="GX47" s="236"/>
      <c r="GY47" s="236"/>
      <c r="GZ47" s="236"/>
      <c r="HA47" s="236"/>
      <c r="HB47" s="236"/>
      <c r="HC47" s="236"/>
    </row>
    <row r="48" spans="163:211" ht="15" customHeight="1">
      <c r="FG48" s="236"/>
      <c r="FH48" s="236"/>
      <c r="FI48" s="236"/>
      <c r="FJ48" s="236"/>
      <c r="FK48" s="236"/>
      <c r="FL48" s="236"/>
      <c r="FM48" s="236"/>
      <c r="FN48" s="236"/>
      <c r="FO48" s="236"/>
      <c r="FP48" s="236"/>
      <c r="FQ48" s="236"/>
      <c r="FR48" s="236"/>
      <c r="FS48" s="236"/>
      <c r="FT48" s="236"/>
      <c r="FU48" s="236"/>
      <c r="FV48" s="236"/>
      <c r="FW48" s="236"/>
      <c r="FX48" s="236"/>
      <c r="FY48" s="236"/>
      <c r="FZ48" s="236"/>
      <c r="GA48" s="236"/>
      <c r="GB48" s="236"/>
      <c r="GC48" s="236"/>
      <c r="GD48" s="236"/>
      <c r="GE48" s="236"/>
      <c r="GF48" s="236"/>
      <c r="GG48" s="236"/>
      <c r="GH48" s="236"/>
      <c r="GI48" s="236"/>
      <c r="GJ48" s="236"/>
      <c r="GK48" s="236"/>
      <c r="GL48" s="236"/>
      <c r="GM48" s="236"/>
      <c r="GN48" s="236"/>
      <c r="GO48" s="236"/>
      <c r="GP48" s="236"/>
      <c r="GQ48" s="236"/>
      <c r="GR48" s="236"/>
      <c r="GS48" s="236"/>
      <c r="GT48" s="236"/>
      <c r="GU48" s="236"/>
      <c r="GV48" s="236"/>
      <c r="GW48" s="236"/>
      <c r="GX48" s="236"/>
      <c r="GY48" s="236"/>
      <c r="GZ48" s="236"/>
      <c r="HA48" s="236"/>
      <c r="HB48" s="236"/>
      <c r="HC48" s="236"/>
    </row>
    <row r="49" spans="163:211" ht="15" customHeight="1">
      <c r="FG49" s="236"/>
      <c r="FH49" s="236"/>
      <c r="FI49" s="236"/>
      <c r="FJ49" s="236"/>
      <c r="FK49" s="236"/>
      <c r="FL49" s="236"/>
      <c r="FM49" s="236"/>
      <c r="FN49" s="236"/>
      <c r="FO49" s="236"/>
      <c r="FP49" s="236"/>
      <c r="FQ49" s="236"/>
      <c r="FR49" s="236"/>
      <c r="FS49" s="236"/>
      <c r="FT49" s="236"/>
      <c r="FU49" s="236"/>
      <c r="FV49" s="236"/>
      <c r="FW49" s="236"/>
      <c r="FX49" s="236"/>
      <c r="FY49" s="236"/>
      <c r="FZ49" s="236"/>
      <c r="GA49" s="236"/>
      <c r="GB49" s="236"/>
      <c r="GC49" s="236"/>
      <c r="GD49" s="236"/>
      <c r="GE49" s="236"/>
      <c r="GF49" s="236"/>
      <c r="GG49" s="236"/>
      <c r="GH49" s="236"/>
      <c r="GI49" s="236"/>
      <c r="GJ49" s="236"/>
      <c r="GK49" s="236"/>
      <c r="GL49" s="236"/>
      <c r="GM49" s="236"/>
      <c r="GN49" s="236"/>
      <c r="GO49" s="236"/>
      <c r="GP49" s="236"/>
      <c r="GQ49" s="236"/>
      <c r="GR49" s="236"/>
      <c r="GS49" s="236"/>
      <c r="GT49" s="236"/>
      <c r="GU49" s="236"/>
      <c r="GV49" s="236"/>
      <c r="GW49" s="236"/>
      <c r="GX49" s="236"/>
      <c r="GY49" s="236"/>
      <c r="GZ49" s="236"/>
      <c r="HA49" s="236"/>
      <c r="HB49" s="236"/>
      <c r="HC49" s="236"/>
    </row>
    <row r="50" spans="163:211" ht="15" customHeight="1">
      <c r="FG50" s="236"/>
      <c r="FH50" s="236"/>
      <c r="FI50" s="236"/>
      <c r="FJ50" s="236"/>
      <c r="FK50" s="236"/>
      <c r="FL50" s="236"/>
      <c r="FM50" s="236"/>
      <c r="FN50" s="236"/>
      <c r="FO50" s="236"/>
      <c r="FP50" s="236"/>
      <c r="FQ50" s="236"/>
      <c r="FR50" s="236"/>
      <c r="FS50" s="236"/>
      <c r="FT50" s="236"/>
      <c r="FU50" s="236"/>
      <c r="FV50" s="236"/>
      <c r="FW50" s="236"/>
      <c r="FX50" s="236"/>
      <c r="FY50" s="236"/>
      <c r="FZ50" s="236"/>
      <c r="GA50" s="236"/>
      <c r="GB50" s="236"/>
      <c r="GC50" s="236"/>
      <c r="GD50" s="236"/>
      <c r="GE50" s="236"/>
      <c r="GF50" s="236"/>
      <c r="GG50" s="236"/>
      <c r="GH50" s="236"/>
      <c r="GI50" s="236"/>
      <c r="GJ50" s="236"/>
      <c r="GK50" s="236"/>
      <c r="GL50" s="236"/>
      <c r="GM50" s="236"/>
      <c r="GN50" s="236"/>
      <c r="GO50" s="236"/>
      <c r="GP50" s="236"/>
      <c r="GQ50" s="236"/>
      <c r="GR50" s="236"/>
      <c r="GS50" s="236"/>
      <c r="GT50" s="236"/>
      <c r="GU50" s="236"/>
      <c r="GV50" s="236"/>
      <c r="GW50" s="236"/>
      <c r="GX50" s="236"/>
      <c r="GY50" s="236"/>
      <c r="GZ50" s="236"/>
      <c r="HA50" s="236"/>
      <c r="HB50" s="236"/>
      <c r="HC50" s="236"/>
    </row>
    <row r="51" spans="163:211" ht="15" customHeight="1">
      <c r="FG51" s="236"/>
      <c r="FH51" s="236"/>
      <c r="FI51" s="236"/>
      <c r="FJ51" s="236"/>
      <c r="FK51" s="236"/>
      <c r="FL51" s="236"/>
      <c r="FM51" s="236"/>
      <c r="FN51" s="236"/>
      <c r="FO51" s="236"/>
      <c r="FP51" s="236"/>
      <c r="FQ51" s="236"/>
      <c r="FR51" s="236"/>
      <c r="FS51" s="236"/>
      <c r="FT51" s="236"/>
      <c r="FU51" s="236"/>
      <c r="FV51" s="236"/>
      <c r="FW51" s="236"/>
      <c r="FX51" s="236"/>
      <c r="FY51" s="236"/>
      <c r="FZ51" s="236"/>
      <c r="GA51" s="236"/>
      <c r="GB51" s="236"/>
      <c r="GC51" s="236"/>
      <c r="GD51" s="236"/>
      <c r="GE51" s="236"/>
      <c r="GF51" s="236"/>
      <c r="GG51" s="236"/>
      <c r="GH51" s="236"/>
      <c r="GI51" s="236"/>
      <c r="GJ51" s="236"/>
      <c r="GK51" s="236"/>
      <c r="GL51" s="236"/>
      <c r="GM51" s="236"/>
      <c r="GN51" s="236"/>
      <c r="GO51" s="236"/>
      <c r="GP51" s="236"/>
      <c r="GQ51" s="236"/>
      <c r="GR51" s="236"/>
      <c r="GS51" s="236"/>
      <c r="GT51" s="236"/>
      <c r="GU51" s="236"/>
      <c r="GV51" s="236"/>
      <c r="GW51" s="236"/>
      <c r="GX51" s="236"/>
      <c r="GY51" s="236"/>
      <c r="GZ51" s="236"/>
      <c r="HA51" s="236"/>
      <c r="HB51" s="236"/>
      <c r="HC51" s="236"/>
    </row>
    <row r="52" spans="163:211" ht="15" customHeight="1">
      <c r="FG52" s="236"/>
      <c r="FH52" s="236"/>
      <c r="FI52" s="236"/>
      <c r="FJ52" s="236"/>
      <c r="FK52" s="236"/>
      <c r="FL52" s="236"/>
      <c r="FM52" s="236"/>
      <c r="FN52" s="236"/>
      <c r="FO52" s="236"/>
      <c r="FP52" s="236"/>
      <c r="FQ52" s="236"/>
      <c r="FR52" s="236"/>
      <c r="FS52" s="236"/>
      <c r="FT52" s="236"/>
      <c r="FU52" s="236"/>
      <c r="FV52" s="236"/>
      <c r="FW52" s="236"/>
      <c r="FX52" s="236"/>
      <c r="FY52" s="236"/>
      <c r="FZ52" s="236"/>
      <c r="GA52" s="236"/>
      <c r="GB52" s="236"/>
      <c r="GC52" s="236"/>
      <c r="GD52" s="236"/>
      <c r="GE52" s="236"/>
      <c r="GF52" s="236"/>
      <c r="GG52" s="236"/>
      <c r="GH52" s="236"/>
      <c r="GI52" s="236"/>
      <c r="GJ52" s="236"/>
      <c r="GK52" s="236"/>
      <c r="GL52" s="236"/>
      <c r="GM52" s="236"/>
      <c r="GN52" s="236"/>
      <c r="GO52" s="236"/>
      <c r="GP52" s="236"/>
      <c r="GQ52" s="236"/>
      <c r="GR52" s="236"/>
      <c r="GS52" s="236"/>
      <c r="GT52" s="236"/>
      <c r="GU52" s="236"/>
      <c r="GV52" s="236"/>
      <c r="GW52" s="236"/>
      <c r="GX52" s="236"/>
      <c r="GY52" s="236"/>
      <c r="GZ52" s="236"/>
      <c r="HA52" s="236"/>
      <c r="HB52" s="236"/>
      <c r="HC52" s="236"/>
    </row>
    <row r="53" spans="163:211" ht="15" customHeight="1">
      <c r="FG53" s="236"/>
      <c r="FH53" s="236"/>
      <c r="FI53" s="236"/>
      <c r="FJ53" s="236"/>
      <c r="FK53" s="236"/>
      <c r="FL53" s="236"/>
      <c r="FM53" s="236"/>
      <c r="FN53" s="236"/>
      <c r="FO53" s="236"/>
      <c r="FP53" s="236"/>
      <c r="FQ53" s="236"/>
      <c r="FR53" s="236"/>
      <c r="FS53" s="236"/>
      <c r="FT53" s="236"/>
      <c r="FU53" s="236"/>
      <c r="FV53" s="236"/>
      <c r="FW53" s="236"/>
      <c r="FX53" s="236"/>
      <c r="FY53" s="236"/>
      <c r="FZ53" s="236"/>
      <c r="GA53" s="236"/>
      <c r="GB53" s="236"/>
      <c r="GC53" s="236"/>
      <c r="GD53" s="236"/>
      <c r="GE53" s="236"/>
      <c r="GF53" s="236"/>
      <c r="GG53" s="236"/>
      <c r="GH53" s="236"/>
      <c r="GI53" s="236"/>
      <c r="GJ53" s="236"/>
      <c r="GK53" s="236"/>
      <c r="GL53" s="236"/>
      <c r="GM53" s="236"/>
      <c r="GN53" s="236"/>
      <c r="GO53" s="236"/>
      <c r="GP53" s="236"/>
      <c r="GQ53" s="236"/>
      <c r="GR53" s="236"/>
      <c r="GS53" s="236"/>
      <c r="GT53" s="236"/>
      <c r="GU53" s="236"/>
      <c r="GV53" s="236"/>
      <c r="GW53" s="236"/>
      <c r="GX53" s="236"/>
      <c r="GY53" s="236"/>
      <c r="GZ53" s="236"/>
      <c r="HA53" s="236"/>
      <c r="HB53" s="236"/>
      <c r="HC53" s="236"/>
    </row>
    <row r="54" spans="163:211" ht="15" customHeight="1">
      <c r="FG54" s="236"/>
      <c r="FH54" s="236"/>
      <c r="FI54" s="236"/>
      <c r="FJ54" s="236"/>
      <c r="FK54" s="236"/>
      <c r="FL54" s="236"/>
      <c r="FM54" s="236"/>
      <c r="FN54" s="236"/>
      <c r="FO54" s="236"/>
      <c r="FP54" s="236"/>
      <c r="FQ54" s="236"/>
      <c r="FR54" s="236"/>
      <c r="FS54" s="236"/>
      <c r="FT54" s="236"/>
      <c r="FU54" s="236"/>
      <c r="FV54" s="236"/>
      <c r="FW54" s="236"/>
      <c r="FX54" s="236"/>
      <c r="FY54" s="236"/>
      <c r="FZ54" s="236"/>
      <c r="GA54" s="236"/>
      <c r="GB54" s="236"/>
      <c r="GC54" s="236"/>
      <c r="GD54" s="236"/>
      <c r="GE54" s="236"/>
      <c r="GF54" s="236"/>
      <c r="GG54" s="236"/>
      <c r="GH54" s="236"/>
      <c r="GI54" s="236"/>
      <c r="GJ54" s="236"/>
      <c r="GK54" s="236"/>
      <c r="GL54" s="236"/>
      <c r="GM54" s="236"/>
      <c r="GN54" s="236"/>
      <c r="GO54" s="236"/>
      <c r="GP54" s="236"/>
      <c r="GQ54" s="236"/>
      <c r="GR54" s="236"/>
      <c r="GS54" s="236"/>
      <c r="GT54" s="236"/>
      <c r="GU54" s="236"/>
      <c r="GV54" s="236"/>
      <c r="GW54" s="236"/>
      <c r="GX54" s="236"/>
      <c r="GY54" s="236"/>
      <c r="GZ54" s="236"/>
      <c r="HA54" s="236"/>
      <c r="HB54" s="236"/>
      <c r="HC54" s="236"/>
    </row>
    <row r="55" spans="163:211" ht="15" customHeight="1">
      <c r="FG55" s="236"/>
      <c r="FH55" s="236"/>
      <c r="FI55" s="236"/>
      <c r="FJ55" s="236"/>
      <c r="FK55" s="236"/>
      <c r="FL55" s="236"/>
      <c r="FM55" s="236"/>
      <c r="FN55" s="236"/>
      <c r="FO55" s="236"/>
      <c r="FP55" s="236"/>
      <c r="FQ55" s="236"/>
      <c r="FR55" s="236"/>
      <c r="FS55" s="236"/>
      <c r="FT55" s="236"/>
      <c r="FU55" s="236"/>
      <c r="FV55" s="236"/>
      <c r="FW55" s="236"/>
      <c r="FX55" s="236"/>
      <c r="FY55" s="236"/>
      <c r="FZ55" s="236"/>
      <c r="GA55" s="236"/>
      <c r="GB55" s="236"/>
      <c r="GC55" s="236"/>
      <c r="GD55" s="236"/>
      <c r="GE55" s="236"/>
      <c r="GF55" s="236"/>
      <c r="GG55" s="236"/>
      <c r="GH55" s="236"/>
      <c r="GI55" s="236"/>
      <c r="GJ55" s="236"/>
      <c r="GK55" s="236"/>
      <c r="GL55" s="236"/>
      <c r="GM55" s="236"/>
      <c r="GN55" s="236"/>
      <c r="GO55" s="236"/>
      <c r="GP55" s="236"/>
      <c r="GQ55" s="236"/>
      <c r="GR55" s="236"/>
      <c r="GS55" s="236"/>
      <c r="GT55" s="236"/>
      <c r="GU55" s="236"/>
      <c r="GV55" s="236"/>
      <c r="GW55" s="236"/>
      <c r="GX55" s="236"/>
      <c r="GY55" s="236"/>
      <c r="GZ55" s="236"/>
      <c r="HA55" s="236"/>
      <c r="HB55" s="236"/>
      <c r="HC55" s="236"/>
    </row>
    <row r="56" spans="163:211" ht="15" customHeight="1">
      <c r="FG56" s="236"/>
      <c r="FH56" s="236"/>
      <c r="FI56" s="236"/>
      <c r="FJ56" s="236"/>
      <c r="FK56" s="236"/>
      <c r="FL56" s="236"/>
      <c r="FM56" s="236"/>
      <c r="FN56" s="236"/>
      <c r="FO56" s="236"/>
      <c r="FP56" s="236"/>
      <c r="FQ56" s="236"/>
      <c r="FR56" s="236"/>
      <c r="FS56" s="236"/>
      <c r="FT56" s="236"/>
      <c r="FU56" s="236"/>
      <c r="FV56" s="236"/>
      <c r="FW56" s="236"/>
      <c r="FX56" s="236"/>
      <c r="FY56" s="236"/>
      <c r="FZ56" s="236"/>
      <c r="GA56" s="236"/>
      <c r="GB56" s="236"/>
      <c r="GC56" s="236"/>
      <c r="GD56" s="236"/>
      <c r="GE56" s="236"/>
      <c r="GF56" s="236"/>
      <c r="GG56" s="236"/>
      <c r="GH56" s="236"/>
      <c r="GI56" s="236"/>
      <c r="GJ56" s="236"/>
      <c r="GK56" s="236"/>
      <c r="GL56" s="236"/>
      <c r="GM56" s="236"/>
      <c r="GN56" s="236"/>
      <c r="GO56" s="236"/>
      <c r="GP56" s="236"/>
      <c r="GQ56" s="236"/>
      <c r="GR56" s="236"/>
      <c r="GS56" s="236"/>
      <c r="GT56" s="236"/>
      <c r="GU56" s="236"/>
      <c r="GV56" s="236"/>
      <c r="GW56" s="236"/>
      <c r="GX56" s="236"/>
      <c r="GY56" s="236"/>
      <c r="GZ56" s="236"/>
      <c r="HA56" s="236"/>
      <c r="HB56" s="236"/>
      <c r="HC56" s="236"/>
    </row>
    <row r="57" spans="163:211" ht="15" customHeight="1">
      <c r="FG57" s="236"/>
      <c r="FH57" s="236"/>
      <c r="FI57" s="236"/>
      <c r="FJ57" s="236"/>
      <c r="FK57" s="236"/>
      <c r="FL57" s="236"/>
      <c r="FM57" s="236"/>
      <c r="FN57" s="236"/>
      <c r="FO57" s="236"/>
      <c r="FP57" s="236"/>
      <c r="FQ57" s="236"/>
      <c r="FR57" s="236"/>
      <c r="FS57" s="236"/>
      <c r="FT57" s="236"/>
      <c r="FU57" s="236"/>
      <c r="FV57" s="236"/>
      <c r="FW57" s="236"/>
      <c r="FX57" s="236"/>
      <c r="FY57" s="236"/>
      <c r="FZ57" s="236"/>
      <c r="GA57" s="236"/>
      <c r="GB57" s="236"/>
      <c r="GC57" s="236"/>
      <c r="GD57" s="236"/>
      <c r="GE57" s="236"/>
      <c r="GF57" s="236"/>
      <c r="GG57" s="236"/>
      <c r="GH57" s="236"/>
      <c r="GI57" s="236"/>
      <c r="GJ57" s="236"/>
      <c r="GK57" s="236"/>
      <c r="GL57" s="236"/>
      <c r="GM57" s="236"/>
      <c r="GN57" s="236"/>
      <c r="GO57" s="236"/>
      <c r="GP57" s="236"/>
      <c r="GQ57" s="236"/>
      <c r="GR57" s="236"/>
      <c r="GS57" s="236"/>
      <c r="GT57" s="236"/>
      <c r="GU57" s="236"/>
      <c r="GV57" s="236"/>
      <c r="GW57" s="236"/>
      <c r="GX57" s="236"/>
      <c r="GY57" s="236"/>
      <c r="GZ57" s="236"/>
      <c r="HA57" s="236"/>
      <c r="HB57" s="236"/>
      <c r="HC57" s="236"/>
    </row>
    <row r="58" spans="163:211" ht="15" customHeight="1">
      <c r="FG58" s="236"/>
      <c r="FH58" s="236"/>
      <c r="FI58" s="236"/>
      <c r="FJ58" s="236"/>
      <c r="FK58" s="236"/>
      <c r="FL58" s="236"/>
      <c r="FM58" s="236"/>
      <c r="FN58" s="236"/>
      <c r="FO58" s="236"/>
      <c r="FP58" s="236"/>
      <c r="FQ58" s="236"/>
      <c r="FR58" s="236"/>
      <c r="FS58" s="236"/>
      <c r="FT58" s="236"/>
      <c r="FU58" s="236"/>
      <c r="FV58" s="236"/>
      <c r="FW58" s="236"/>
      <c r="FX58" s="236"/>
      <c r="FY58" s="236"/>
      <c r="FZ58" s="236"/>
      <c r="GA58" s="236"/>
      <c r="GB58" s="236"/>
      <c r="GC58" s="236"/>
      <c r="GD58" s="236"/>
      <c r="GE58" s="236"/>
      <c r="GF58" s="236"/>
      <c r="GG58" s="236"/>
      <c r="GH58" s="236"/>
      <c r="GI58" s="236"/>
      <c r="GJ58" s="236"/>
      <c r="GK58" s="236"/>
      <c r="GL58" s="236"/>
      <c r="GM58" s="236"/>
      <c r="GN58" s="236"/>
      <c r="GO58" s="236"/>
      <c r="GP58" s="236"/>
      <c r="GQ58" s="236"/>
      <c r="GR58" s="236"/>
      <c r="GS58" s="236"/>
      <c r="GT58" s="236"/>
      <c r="GU58" s="236"/>
      <c r="GV58" s="236"/>
      <c r="GW58" s="236"/>
      <c r="GX58" s="236"/>
      <c r="GY58" s="236"/>
      <c r="GZ58" s="236"/>
      <c r="HA58" s="236"/>
      <c r="HB58" s="236"/>
      <c r="HC58" s="236"/>
    </row>
    <row r="59" spans="163:211" ht="15" customHeight="1">
      <c r="FG59" s="236"/>
      <c r="FH59" s="236"/>
      <c r="FI59" s="236"/>
      <c r="FJ59" s="236"/>
      <c r="FK59" s="236"/>
      <c r="FL59" s="236"/>
      <c r="FM59" s="236"/>
      <c r="FN59" s="236"/>
      <c r="FO59" s="236"/>
      <c r="FP59" s="236"/>
      <c r="FQ59" s="236"/>
      <c r="FR59" s="236"/>
      <c r="FS59" s="236"/>
      <c r="FT59" s="236"/>
      <c r="FU59" s="236"/>
      <c r="FV59" s="236"/>
      <c r="FW59" s="236"/>
      <c r="FX59" s="236"/>
      <c r="FY59" s="236"/>
      <c r="FZ59" s="236"/>
      <c r="GA59" s="236"/>
      <c r="GB59" s="236"/>
      <c r="GC59" s="236"/>
      <c r="GD59" s="236"/>
      <c r="GE59" s="236"/>
      <c r="GF59" s="236"/>
      <c r="GG59" s="236"/>
      <c r="GH59" s="236"/>
      <c r="GI59" s="236"/>
      <c r="GJ59" s="236"/>
      <c r="GK59" s="236"/>
      <c r="GL59" s="236"/>
      <c r="GM59" s="236"/>
      <c r="GN59" s="236"/>
      <c r="GO59" s="236"/>
      <c r="GP59" s="236"/>
      <c r="GQ59" s="236"/>
      <c r="GR59" s="236"/>
      <c r="GS59" s="236"/>
      <c r="GT59" s="236"/>
      <c r="GU59" s="236"/>
      <c r="GV59" s="236"/>
      <c r="GW59" s="236"/>
      <c r="GX59" s="236"/>
      <c r="GY59" s="236"/>
      <c r="GZ59" s="236"/>
      <c r="HA59" s="236"/>
      <c r="HB59" s="236"/>
      <c r="HC59" s="236"/>
    </row>
    <row r="60" spans="163:211" ht="15" customHeight="1">
      <c r="FG60" s="236"/>
      <c r="FH60" s="236"/>
      <c r="FI60" s="236"/>
      <c r="FJ60" s="236"/>
      <c r="FK60" s="236"/>
      <c r="FL60" s="236"/>
      <c r="FM60" s="236"/>
      <c r="FN60" s="236"/>
      <c r="FO60" s="236"/>
      <c r="FP60" s="236"/>
      <c r="FQ60" s="236"/>
      <c r="FR60" s="236"/>
      <c r="FS60" s="236"/>
      <c r="FT60" s="236"/>
      <c r="FU60" s="236"/>
      <c r="FV60" s="236"/>
      <c r="FW60" s="236"/>
      <c r="FX60" s="236"/>
      <c r="FY60" s="236"/>
      <c r="FZ60" s="236"/>
      <c r="GA60" s="236"/>
      <c r="GB60" s="236"/>
      <c r="GC60" s="236"/>
      <c r="GD60" s="236"/>
      <c r="GE60" s="236"/>
      <c r="GF60" s="236"/>
      <c r="GG60" s="236"/>
      <c r="GH60" s="236"/>
      <c r="GI60" s="236"/>
      <c r="GJ60" s="236"/>
      <c r="GK60" s="236"/>
      <c r="GL60" s="236"/>
      <c r="GM60" s="236"/>
      <c r="GN60" s="236"/>
      <c r="GO60" s="236"/>
      <c r="GP60" s="236"/>
      <c r="GQ60" s="236"/>
      <c r="GR60" s="236"/>
      <c r="GS60" s="236"/>
      <c r="GT60" s="236"/>
      <c r="GU60" s="236"/>
      <c r="GV60" s="236"/>
      <c r="GW60" s="236"/>
      <c r="GX60" s="236"/>
      <c r="GY60" s="236"/>
      <c r="GZ60" s="236"/>
      <c r="HA60" s="236"/>
      <c r="HB60" s="236"/>
      <c r="HC60" s="236"/>
    </row>
    <row r="61" spans="163:211" ht="15" customHeight="1">
      <c r="FG61" s="236"/>
      <c r="FH61" s="236"/>
      <c r="FI61" s="236"/>
      <c r="FJ61" s="236"/>
      <c r="FK61" s="236"/>
      <c r="FL61" s="236"/>
      <c r="FM61" s="236"/>
      <c r="FN61" s="236"/>
      <c r="FO61" s="236"/>
      <c r="FP61" s="236"/>
      <c r="FQ61" s="236"/>
      <c r="FR61" s="236"/>
      <c r="FS61" s="236"/>
      <c r="FT61" s="236"/>
      <c r="FU61" s="236"/>
      <c r="FV61" s="236"/>
      <c r="FW61" s="236"/>
      <c r="FX61" s="236"/>
      <c r="FY61" s="236"/>
      <c r="FZ61" s="236"/>
      <c r="GA61" s="236"/>
      <c r="GB61" s="236"/>
      <c r="GC61" s="236"/>
      <c r="GD61" s="236"/>
      <c r="GE61" s="236"/>
      <c r="GF61" s="236"/>
      <c r="GG61" s="236"/>
      <c r="GH61" s="236"/>
      <c r="GI61" s="236"/>
      <c r="GJ61" s="236"/>
      <c r="GK61" s="236"/>
      <c r="GL61" s="236"/>
      <c r="GM61" s="236"/>
      <c r="GN61" s="236"/>
      <c r="GO61" s="236"/>
      <c r="GP61" s="236"/>
      <c r="GQ61" s="236"/>
      <c r="GR61" s="236"/>
      <c r="GS61" s="236"/>
      <c r="GT61" s="236"/>
      <c r="GU61" s="236"/>
      <c r="GV61" s="236"/>
      <c r="GW61" s="236"/>
      <c r="GX61" s="236"/>
      <c r="GY61" s="236"/>
      <c r="GZ61" s="236"/>
      <c r="HA61" s="236"/>
      <c r="HB61" s="236"/>
      <c r="HC61" s="236"/>
    </row>
    <row r="62" spans="163:211" ht="15" customHeight="1">
      <c r="FG62" s="236"/>
      <c r="FH62" s="236"/>
      <c r="FI62" s="236"/>
      <c r="FJ62" s="236"/>
      <c r="FK62" s="236"/>
      <c r="FL62" s="236"/>
      <c r="FM62" s="236"/>
      <c r="FN62" s="236"/>
      <c r="FO62" s="236"/>
      <c r="FP62" s="236"/>
      <c r="FQ62" s="236"/>
      <c r="FR62" s="236"/>
      <c r="FS62" s="236"/>
      <c r="FT62" s="236"/>
      <c r="FU62" s="236"/>
      <c r="FV62" s="236"/>
      <c r="FW62" s="236"/>
      <c r="FX62" s="236"/>
      <c r="FY62" s="236"/>
      <c r="FZ62" s="236"/>
      <c r="GA62" s="236"/>
      <c r="GB62" s="236"/>
      <c r="GC62" s="236"/>
      <c r="GD62" s="236"/>
      <c r="GE62" s="236"/>
      <c r="GF62" s="236"/>
      <c r="GG62" s="236"/>
      <c r="GH62" s="236"/>
      <c r="GI62" s="236"/>
      <c r="GJ62" s="236"/>
      <c r="GK62" s="236"/>
      <c r="GL62" s="236"/>
      <c r="GM62" s="236"/>
      <c r="GN62" s="236"/>
      <c r="GO62" s="236"/>
      <c r="GP62" s="236"/>
      <c r="GQ62" s="236"/>
      <c r="GR62" s="236"/>
      <c r="GS62" s="236"/>
      <c r="GT62" s="236"/>
      <c r="GU62" s="236"/>
      <c r="GV62" s="236"/>
      <c r="GW62" s="236"/>
      <c r="GX62" s="236"/>
      <c r="GY62" s="236"/>
      <c r="GZ62" s="236"/>
      <c r="HA62" s="236"/>
      <c r="HB62" s="236"/>
      <c r="HC62" s="236"/>
    </row>
    <row r="63" spans="163:211" ht="15" customHeight="1">
      <c r="FG63" s="236"/>
      <c r="FH63" s="236"/>
      <c r="FI63" s="236"/>
      <c r="FJ63" s="236"/>
      <c r="FK63" s="236"/>
      <c r="FL63" s="236"/>
      <c r="FM63" s="236"/>
      <c r="FN63" s="236"/>
      <c r="FO63" s="236"/>
      <c r="FP63" s="236"/>
      <c r="FQ63" s="236"/>
      <c r="FR63" s="236"/>
      <c r="FS63" s="236"/>
      <c r="FT63" s="236"/>
      <c r="FU63" s="236"/>
      <c r="FV63" s="236"/>
      <c r="FW63" s="236"/>
      <c r="FX63" s="236"/>
      <c r="FY63" s="236"/>
      <c r="FZ63" s="236"/>
      <c r="GA63" s="236"/>
      <c r="GB63" s="236"/>
      <c r="GC63" s="236"/>
      <c r="GD63" s="236"/>
      <c r="GE63" s="236"/>
      <c r="GF63" s="236"/>
      <c r="GG63" s="236"/>
      <c r="GH63" s="236"/>
      <c r="GI63" s="236"/>
      <c r="GJ63" s="236"/>
      <c r="GK63" s="236"/>
      <c r="GL63" s="236"/>
      <c r="GM63" s="236"/>
      <c r="GN63" s="236"/>
      <c r="GO63" s="236"/>
      <c r="GP63" s="236"/>
      <c r="GQ63" s="236"/>
      <c r="GR63" s="236"/>
      <c r="GS63" s="236"/>
      <c r="GT63" s="236"/>
      <c r="GU63" s="236"/>
      <c r="GV63" s="236"/>
      <c r="GW63" s="236"/>
      <c r="GX63" s="236"/>
      <c r="GY63" s="236"/>
      <c r="GZ63" s="236"/>
      <c r="HA63" s="236"/>
      <c r="HB63" s="236"/>
      <c r="HC63" s="236"/>
    </row>
    <row r="64" spans="163:211" ht="15" customHeight="1">
      <c r="FG64" s="236"/>
      <c r="FH64" s="236"/>
      <c r="FI64" s="236"/>
      <c r="FJ64" s="236"/>
      <c r="FK64" s="236"/>
      <c r="FL64" s="236"/>
      <c r="FM64" s="236"/>
      <c r="FN64" s="236"/>
      <c r="FO64" s="236"/>
      <c r="FP64" s="236"/>
      <c r="FQ64" s="236"/>
      <c r="FR64" s="236"/>
      <c r="FS64" s="236"/>
      <c r="FT64" s="236"/>
      <c r="FU64" s="236"/>
      <c r="FV64" s="236"/>
      <c r="FW64" s="236"/>
      <c r="FX64" s="236"/>
      <c r="FY64" s="236"/>
      <c r="FZ64" s="236"/>
      <c r="GA64" s="236"/>
      <c r="GB64" s="236"/>
      <c r="GC64" s="236"/>
      <c r="GD64" s="236"/>
      <c r="GE64" s="236"/>
      <c r="GF64" s="236"/>
      <c r="GG64" s="236"/>
      <c r="GH64" s="236"/>
      <c r="GI64" s="236"/>
      <c r="GJ64" s="236"/>
      <c r="GK64" s="236"/>
      <c r="GL64" s="236"/>
      <c r="GM64" s="236"/>
      <c r="GN64" s="236"/>
      <c r="GO64" s="236"/>
      <c r="GP64" s="236"/>
      <c r="GQ64" s="236"/>
      <c r="GR64" s="236"/>
      <c r="GS64" s="236"/>
      <c r="GT64" s="236"/>
      <c r="GU64" s="236"/>
      <c r="GV64" s="236"/>
      <c r="GW64" s="236"/>
      <c r="GX64" s="236"/>
      <c r="GY64" s="236"/>
      <c r="GZ64" s="236"/>
      <c r="HA64" s="236"/>
      <c r="HB64" s="236"/>
      <c r="HC64" s="236"/>
    </row>
    <row r="65" spans="163:211" ht="15" customHeight="1">
      <c r="FG65" s="236"/>
      <c r="FH65" s="236"/>
      <c r="FI65" s="236"/>
      <c r="FJ65" s="236"/>
      <c r="FK65" s="236"/>
      <c r="FL65" s="236"/>
      <c r="FM65" s="236"/>
      <c r="FN65" s="236"/>
      <c r="FO65" s="236"/>
      <c r="FP65" s="236"/>
      <c r="FQ65" s="236"/>
      <c r="FR65" s="236"/>
      <c r="FS65" s="236"/>
      <c r="FT65" s="236"/>
      <c r="FU65" s="236"/>
      <c r="FV65" s="236"/>
      <c r="FW65" s="236"/>
      <c r="FX65" s="236"/>
      <c r="FY65" s="236"/>
      <c r="FZ65" s="236"/>
      <c r="GA65" s="236"/>
      <c r="GB65" s="236"/>
      <c r="GC65" s="236"/>
      <c r="GD65" s="236"/>
      <c r="GE65" s="236"/>
      <c r="GF65" s="236"/>
      <c r="GG65" s="236"/>
      <c r="GH65" s="236"/>
      <c r="GI65" s="236"/>
      <c r="GJ65" s="236"/>
      <c r="GK65" s="236"/>
      <c r="GL65" s="236"/>
      <c r="GM65" s="236"/>
      <c r="GN65" s="236"/>
      <c r="GO65" s="236"/>
      <c r="GP65" s="236"/>
      <c r="GQ65" s="236"/>
      <c r="GR65" s="236"/>
      <c r="GS65" s="236"/>
      <c r="GT65" s="236"/>
      <c r="GU65" s="236"/>
      <c r="GV65" s="236"/>
      <c r="GW65" s="236"/>
      <c r="GX65" s="236"/>
      <c r="GY65" s="236"/>
      <c r="GZ65" s="236"/>
      <c r="HA65" s="236"/>
      <c r="HB65" s="236"/>
      <c r="HC65" s="236"/>
    </row>
    <row r="66" spans="163:211" ht="15" customHeight="1">
      <c r="FG66" s="236"/>
      <c r="FH66" s="236"/>
      <c r="FI66" s="236"/>
      <c r="FJ66" s="236"/>
      <c r="FK66" s="236"/>
      <c r="FL66" s="236"/>
      <c r="FM66" s="236"/>
      <c r="FN66" s="236"/>
      <c r="FO66" s="236"/>
      <c r="FP66" s="236"/>
      <c r="FQ66" s="236"/>
      <c r="FR66" s="236"/>
      <c r="FS66" s="236"/>
      <c r="FT66" s="236"/>
      <c r="FU66" s="236"/>
      <c r="FV66" s="236"/>
      <c r="FW66" s="236"/>
      <c r="FX66" s="236"/>
      <c r="FY66" s="236"/>
      <c r="FZ66" s="236"/>
      <c r="GA66" s="236"/>
      <c r="GB66" s="236"/>
      <c r="GC66" s="236"/>
      <c r="GD66" s="236"/>
      <c r="GE66" s="236"/>
      <c r="GF66" s="236"/>
      <c r="GG66" s="236"/>
      <c r="GH66" s="236"/>
      <c r="GI66" s="236"/>
      <c r="GJ66" s="236"/>
      <c r="GK66" s="236"/>
      <c r="GL66" s="236"/>
      <c r="GM66" s="236"/>
      <c r="GN66" s="236"/>
      <c r="GO66" s="236"/>
      <c r="GP66" s="236"/>
      <c r="GQ66" s="236"/>
      <c r="GR66" s="236"/>
      <c r="GS66" s="236"/>
      <c r="GT66" s="236"/>
      <c r="GU66" s="236"/>
      <c r="GV66" s="236"/>
      <c r="GW66" s="236"/>
      <c r="GX66" s="236"/>
      <c r="GY66" s="236"/>
      <c r="GZ66" s="236"/>
      <c r="HA66" s="236"/>
      <c r="HB66" s="236"/>
      <c r="HC66" s="236"/>
    </row>
    <row r="67" spans="163:211" ht="15" customHeight="1">
      <c r="FG67" s="236"/>
      <c r="FH67" s="236"/>
      <c r="FI67" s="236"/>
      <c r="FJ67" s="236"/>
      <c r="FK67" s="236"/>
      <c r="FL67" s="236"/>
      <c r="FM67" s="236"/>
      <c r="FN67" s="236"/>
      <c r="FO67" s="236"/>
      <c r="FP67" s="236"/>
      <c r="FQ67" s="236"/>
      <c r="FR67" s="236"/>
      <c r="FS67" s="236"/>
      <c r="FT67" s="236"/>
      <c r="FU67" s="236"/>
      <c r="FV67" s="236"/>
      <c r="FW67" s="236"/>
      <c r="FX67" s="236"/>
      <c r="FY67" s="236"/>
      <c r="FZ67" s="236"/>
      <c r="GA67" s="236"/>
      <c r="GB67" s="236"/>
      <c r="GC67" s="236"/>
      <c r="GD67" s="236"/>
      <c r="GE67" s="236"/>
      <c r="GF67" s="236"/>
      <c r="GG67" s="236"/>
      <c r="GH67" s="236"/>
      <c r="GI67" s="236"/>
      <c r="GJ67" s="236"/>
      <c r="GK67" s="236"/>
      <c r="GL67" s="236"/>
      <c r="GM67" s="236"/>
      <c r="GN67" s="236"/>
      <c r="GO67" s="236"/>
      <c r="GP67" s="236"/>
      <c r="GQ67" s="236"/>
      <c r="GR67" s="236"/>
      <c r="GS67" s="236"/>
      <c r="GT67" s="236"/>
      <c r="GU67" s="236"/>
      <c r="GV67" s="236"/>
      <c r="GW67" s="236"/>
      <c r="GX67" s="236"/>
      <c r="GY67" s="236"/>
      <c r="GZ67" s="236"/>
      <c r="HA67" s="236"/>
      <c r="HB67" s="236"/>
      <c r="HC67" s="236"/>
    </row>
    <row r="68" spans="163:211" ht="15" customHeight="1">
      <c r="FG68" s="236"/>
      <c r="FH68" s="236"/>
      <c r="FI68" s="236"/>
      <c r="FJ68" s="236"/>
      <c r="FK68" s="236"/>
      <c r="FL68" s="236"/>
      <c r="FM68" s="236"/>
      <c r="FN68" s="236"/>
      <c r="FO68" s="236"/>
      <c r="FP68" s="236"/>
      <c r="FQ68" s="236"/>
      <c r="FR68" s="236"/>
      <c r="FS68" s="236"/>
      <c r="FT68" s="236"/>
      <c r="FU68" s="236"/>
      <c r="FV68" s="236"/>
      <c r="FW68" s="236"/>
      <c r="FX68" s="236"/>
      <c r="FY68" s="236"/>
      <c r="FZ68" s="236"/>
      <c r="GA68" s="236"/>
      <c r="GB68" s="236"/>
      <c r="GC68" s="236"/>
      <c r="GD68" s="236"/>
      <c r="GE68" s="236"/>
      <c r="GF68" s="236"/>
      <c r="GG68" s="236"/>
      <c r="GH68" s="236"/>
      <c r="GI68" s="236"/>
      <c r="GJ68" s="236"/>
      <c r="GK68" s="236"/>
      <c r="GL68" s="236"/>
      <c r="GM68" s="236"/>
      <c r="GN68" s="236"/>
      <c r="GO68" s="236"/>
      <c r="GP68" s="236"/>
      <c r="GQ68" s="236"/>
      <c r="GR68" s="236"/>
      <c r="GS68" s="236"/>
      <c r="GT68" s="236"/>
      <c r="GU68" s="236"/>
      <c r="GV68" s="236"/>
      <c r="GW68" s="236"/>
      <c r="GX68" s="236"/>
      <c r="GY68" s="236"/>
      <c r="GZ68" s="236"/>
      <c r="HA68" s="236"/>
      <c r="HB68" s="236"/>
      <c r="HC68" s="236"/>
    </row>
    <row r="69" spans="163:211" ht="15" customHeight="1">
      <c r="FG69" s="236"/>
      <c r="FH69" s="236"/>
      <c r="FI69" s="236"/>
      <c r="FJ69" s="236"/>
      <c r="FK69" s="236"/>
      <c r="FL69" s="236"/>
      <c r="FM69" s="236"/>
      <c r="FN69" s="236"/>
      <c r="FO69" s="236"/>
      <c r="FP69" s="236"/>
      <c r="FQ69" s="236"/>
      <c r="FR69" s="236"/>
      <c r="FS69" s="236"/>
      <c r="FT69" s="236"/>
      <c r="FU69" s="236"/>
      <c r="FV69" s="236"/>
      <c r="FW69" s="236"/>
      <c r="FX69" s="236"/>
      <c r="FY69" s="236"/>
      <c r="FZ69" s="236"/>
      <c r="GA69" s="236"/>
      <c r="GB69" s="236"/>
      <c r="GC69" s="236"/>
      <c r="GD69" s="236"/>
      <c r="GE69" s="236"/>
      <c r="GF69" s="236"/>
      <c r="GG69" s="236"/>
      <c r="GH69" s="236"/>
      <c r="GI69" s="236"/>
      <c r="GJ69" s="236"/>
      <c r="GK69" s="236"/>
      <c r="GL69" s="236"/>
      <c r="GM69" s="236"/>
      <c r="GN69" s="236"/>
      <c r="GO69" s="236"/>
      <c r="GP69" s="236"/>
      <c r="GQ69" s="236"/>
      <c r="GR69" s="236"/>
      <c r="GS69" s="236"/>
      <c r="GT69" s="236"/>
      <c r="GU69" s="236"/>
      <c r="GV69" s="236"/>
      <c r="GW69" s="236"/>
      <c r="GX69" s="236"/>
      <c r="GY69" s="236"/>
      <c r="GZ69" s="236"/>
      <c r="HA69" s="236"/>
      <c r="HB69" s="236"/>
      <c r="HC69" s="236"/>
    </row>
    <row r="70" spans="163:211" ht="15" customHeight="1">
      <c r="FG70" s="236"/>
      <c r="FH70" s="236"/>
      <c r="FI70" s="236"/>
      <c r="FJ70" s="236"/>
      <c r="FK70" s="236"/>
      <c r="FL70" s="236"/>
      <c r="FM70" s="236"/>
      <c r="FN70" s="236"/>
      <c r="FO70" s="236"/>
      <c r="FP70" s="236"/>
      <c r="FQ70" s="236"/>
      <c r="FR70" s="236"/>
      <c r="FS70" s="236"/>
      <c r="FT70" s="236"/>
      <c r="FU70" s="236"/>
      <c r="FV70" s="236"/>
      <c r="FW70" s="236"/>
      <c r="FX70" s="236"/>
      <c r="FY70" s="236"/>
      <c r="FZ70" s="236"/>
      <c r="GA70" s="236"/>
      <c r="GB70" s="236"/>
      <c r="GC70" s="236"/>
      <c r="GD70" s="236"/>
      <c r="GE70" s="236"/>
      <c r="GF70" s="236"/>
      <c r="GG70" s="236"/>
      <c r="GH70" s="236"/>
      <c r="GI70" s="236"/>
      <c r="GJ70" s="236"/>
      <c r="GK70" s="236"/>
      <c r="GL70" s="236"/>
      <c r="GM70" s="236"/>
      <c r="GN70" s="236"/>
      <c r="GO70" s="236"/>
      <c r="GP70" s="236"/>
      <c r="GQ70" s="236"/>
      <c r="GR70" s="236"/>
      <c r="GS70" s="236"/>
      <c r="GT70" s="236"/>
      <c r="GU70" s="236"/>
      <c r="GV70" s="236"/>
      <c r="GW70" s="236"/>
      <c r="GX70" s="236"/>
      <c r="GY70" s="236"/>
      <c r="GZ70" s="236"/>
      <c r="HA70" s="236"/>
      <c r="HB70" s="236"/>
      <c r="HC70" s="236"/>
    </row>
    <row r="71" spans="163:211" ht="15" customHeight="1">
      <c r="FG71" s="236"/>
      <c r="FH71" s="236"/>
      <c r="FI71" s="236"/>
      <c r="FJ71" s="236"/>
      <c r="FK71" s="236"/>
      <c r="FL71" s="236"/>
      <c r="FM71" s="236"/>
      <c r="FN71" s="236"/>
      <c r="FO71" s="236"/>
      <c r="FP71" s="236"/>
      <c r="FQ71" s="236"/>
      <c r="FR71" s="236"/>
      <c r="FS71" s="236"/>
      <c r="FT71" s="236"/>
      <c r="FU71" s="236"/>
      <c r="FV71" s="236"/>
      <c r="FW71" s="236"/>
      <c r="FX71" s="236"/>
      <c r="FY71" s="236"/>
      <c r="FZ71" s="236"/>
      <c r="GA71" s="236"/>
      <c r="GB71" s="236"/>
      <c r="GC71" s="236"/>
      <c r="GD71" s="236"/>
      <c r="GE71" s="236"/>
      <c r="GF71" s="236"/>
      <c r="GG71" s="236"/>
      <c r="GH71" s="236"/>
      <c r="GI71" s="236"/>
      <c r="GJ71" s="236"/>
      <c r="GK71" s="236"/>
      <c r="GL71" s="236"/>
      <c r="GM71" s="236"/>
      <c r="GN71" s="236"/>
      <c r="GO71" s="236"/>
      <c r="GP71" s="236"/>
      <c r="GQ71" s="236"/>
      <c r="GR71" s="236"/>
      <c r="GS71" s="236"/>
      <c r="GT71" s="236"/>
      <c r="GU71" s="236"/>
      <c r="GV71" s="236"/>
      <c r="GW71" s="236"/>
      <c r="GX71" s="236"/>
      <c r="GY71" s="236"/>
      <c r="GZ71" s="236"/>
      <c r="HA71" s="236"/>
      <c r="HB71" s="236"/>
      <c r="HC71" s="236"/>
    </row>
    <row r="72" spans="163:211" ht="15" customHeight="1">
      <c r="FG72" s="236"/>
      <c r="FH72" s="236"/>
      <c r="FI72" s="236"/>
      <c r="FJ72" s="236"/>
      <c r="FK72" s="236"/>
      <c r="FL72" s="236"/>
      <c r="FM72" s="236"/>
      <c r="FN72" s="236"/>
      <c r="FO72" s="236"/>
      <c r="FP72" s="236"/>
      <c r="FQ72" s="236"/>
      <c r="FR72" s="236"/>
      <c r="FS72" s="236"/>
      <c r="FT72" s="236"/>
      <c r="FU72" s="236"/>
      <c r="FV72" s="236"/>
      <c r="FW72" s="236"/>
      <c r="FX72" s="236"/>
      <c r="FY72" s="236"/>
      <c r="FZ72" s="236"/>
      <c r="GA72" s="236"/>
      <c r="GB72" s="236"/>
      <c r="GC72" s="236"/>
      <c r="GD72" s="236"/>
      <c r="GE72" s="236"/>
      <c r="GF72" s="236"/>
      <c r="GG72" s="236"/>
      <c r="GH72" s="236"/>
      <c r="GI72" s="236"/>
      <c r="GJ72" s="236"/>
      <c r="GK72" s="236"/>
      <c r="GL72" s="236"/>
      <c r="GM72" s="236"/>
      <c r="GN72" s="236"/>
      <c r="GO72" s="236"/>
      <c r="GP72" s="236"/>
      <c r="GQ72" s="236"/>
      <c r="GR72" s="236"/>
      <c r="GS72" s="236"/>
      <c r="GT72" s="236"/>
      <c r="GU72" s="236"/>
      <c r="GV72" s="236"/>
      <c r="GW72" s="236"/>
      <c r="GX72" s="236"/>
      <c r="GY72" s="236"/>
      <c r="GZ72" s="236"/>
      <c r="HA72" s="236"/>
      <c r="HB72" s="236"/>
      <c r="HC72" s="236"/>
    </row>
    <row r="73" spans="163:211" ht="15" customHeight="1">
      <c r="FG73" s="236"/>
      <c r="FH73" s="236"/>
      <c r="FI73" s="236"/>
      <c r="FJ73" s="236"/>
      <c r="FK73" s="236"/>
      <c r="FL73" s="236"/>
      <c r="FM73" s="236"/>
      <c r="FN73" s="236"/>
      <c r="FO73" s="236"/>
      <c r="FP73" s="236"/>
      <c r="FQ73" s="236"/>
      <c r="FR73" s="236"/>
      <c r="FS73" s="236"/>
      <c r="FT73" s="236"/>
      <c r="FU73" s="236"/>
      <c r="FV73" s="236"/>
      <c r="FW73" s="236"/>
      <c r="FX73" s="236"/>
      <c r="FY73" s="236"/>
      <c r="FZ73" s="236"/>
      <c r="GA73" s="236"/>
      <c r="GB73" s="236"/>
      <c r="GC73" s="236"/>
      <c r="GD73" s="236"/>
      <c r="GE73" s="236"/>
      <c r="GF73" s="236"/>
      <c r="GG73" s="236"/>
      <c r="GH73" s="236"/>
      <c r="GI73" s="236"/>
      <c r="GJ73" s="236"/>
      <c r="GK73" s="236"/>
      <c r="GL73" s="236"/>
      <c r="GM73" s="236"/>
      <c r="GN73" s="236"/>
      <c r="GO73" s="236"/>
      <c r="GP73" s="236"/>
      <c r="GQ73" s="236"/>
      <c r="GR73" s="236"/>
      <c r="GS73" s="236"/>
      <c r="GT73" s="236"/>
      <c r="GU73" s="236"/>
      <c r="GV73" s="236"/>
      <c r="GW73" s="236"/>
      <c r="GX73" s="236"/>
      <c r="GY73" s="236"/>
      <c r="GZ73" s="236"/>
      <c r="HA73" s="236"/>
      <c r="HB73" s="236"/>
      <c r="HC73" s="236"/>
    </row>
    <row r="74" spans="163:211" ht="15" customHeight="1">
      <c r="FG74" s="236"/>
      <c r="FH74" s="236"/>
      <c r="FI74" s="236"/>
      <c r="FJ74" s="236"/>
      <c r="FK74" s="236"/>
      <c r="FL74" s="236"/>
      <c r="FM74" s="236"/>
      <c r="FN74" s="236"/>
      <c r="FO74" s="236"/>
      <c r="FP74" s="236"/>
      <c r="FQ74" s="236"/>
      <c r="FR74" s="236"/>
      <c r="FS74" s="236"/>
      <c r="FT74" s="236"/>
      <c r="FU74" s="236"/>
      <c r="FV74" s="236"/>
      <c r="FW74" s="236"/>
      <c r="FX74" s="236"/>
      <c r="FY74" s="236"/>
      <c r="FZ74" s="236"/>
      <c r="GA74" s="236"/>
      <c r="GB74" s="236"/>
      <c r="GC74" s="236"/>
      <c r="GD74" s="236"/>
      <c r="GE74" s="236"/>
      <c r="GF74" s="236"/>
      <c r="GG74" s="236"/>
      <c r="GH74" s="236"/>
      <c r="GI74" s="236"/>
      <c r="GJ74" s="236"/>
      <c r="GK74" s="236"/>
      <c r="GL74" s="236"/>
      <c r="GM74" s="236"/>
      <c r="GN74" s="236"/>
      <c r="GO74" s="236"/>
      <c r="GP74" s="236"/>
      <c r="GQ74" s="236"/>
      <c r="GR74" s="236"/>
      <c r="GS74" s="236"/>
      <c r="GT74" s="236"/>
      <c r="GU74" s="236"/>
      <c r="GV74" s="236"/>
      <c r="GW74" s="236"/>
      <c r="GX74" s="236"/>
      <c r="GY74" s="236"/>
      <c r="GZ74" s="236"/>
      <c r="HA74" s="236"/>
      <c r="HB74" s="236"/>
      <c r="HC74" s="236"/>
    </row>
    <row r="75" spans="163:211" ht="15" customHeight="1">
      <c r="FG75" s="236"/>
      <c r="FH75" s="236"/>
      <c r="FI75" s="236"/>
      <c r="FJ75" s="236"/>
      <c r="FK75" s="236"/>
      <c r="FL75" s="236"/>
      <c r="FM75" s="236"/>
      <c r="FN75" s="236"/>
      <c r="FO75" s="236"/>
      <c r="FP75" s="236"/>
      <c r="FQ75" s="236"/>
      <c r="FR75" s="236"/>
      <c r="FS75" s="236"/>
      <c r="FT75" s="236"/>
      <c r="FU75" s="236"/>
      <c r="FV75" s="236"/>
      <c r="FW75" s="236"/>
      <c r="FX75" s="236"/>
      <c r="FY75" s="236"/>
      <c r="FZ75" s="236"/>
      <c r="GA75" s="236"/>
      <c r="GB75" s="236"/>
      <c r="GC75" s="236"/>
      <c r="GD75" s="236"/>
      <c r="GE75" s="236"/>
      <c r="GF75" s="236"/>
      <c r="GG75" s="236"/>
      <c r="GH75" s="236"/>
      <c r="GI75" s="236"/>
      <c r="GJ75" s="236"/>
      <c r="GK75" s="236"/>
      <c r="GL75" s="236"/>
      <c r="GM75" s="236"/>
      <c r="GN75" s="236"/>
      <c r="GO75" s="236"/>
      <c r="GP75" s="236"/>
      <c r="GQ75" s="236"/>
      <c r="GR75" s="236"/>
      <c r="GS75" s="236"/>
      <c r="GT75" s="236"/>
      <c r="GU75" s="236"/>
      <c r="GV75" s="236"/>
      <c r="GW75" s="236"/>
      <c r="GX75" s="236"/>
      <c r="GY75" s="236"/>
      <c r="GZ75" s="236"/>
      <c r="HA75" s="236"/>
      <c r="HB75" s="236"/>
      <c r="HC75" s="236"/>
    </row>
    <row r="76" spans="163:211" ht="15" customHeight="1">
      <c r="FG76" s="236"/>
      <c r="FH76" s="236"/>
      <c r="FI76" s="236"/>
      <c r="FJ76" s="236"/>
      <c r="FK76" s="236"/>
      <c r="FL76" s="236"/>
      <c r="FM76" s="236"/>
      <c r="FN76" s="236"/>
      <c r="FO76" s="236"/>
      <c r="FP76" s="236"/>
      <c r="FQ76" s="236"/>
      <c r="FR76" s="236"/>
      <c r="FS76" s="236"/>
      <c r="FT76" s="236"/>
      <c r="FU76" s="236"/>
      <c r="FV76" s="236"/>
      <c r="FW76" s="236"/>
      <c r="FX76" s="236"/>
      <c r="FY76" s="236"/>
      <c r="FZ76" s="236"/>
      <c r="GA76" s="236"/>
      <c r="GB76" s="236"/>
      <c r="GC76" s="236"/>
      <c r="GD76" s="236"/>
      <c r="GE76" s="236"/>
      <c r="GF76" s="236"/>
      <c r="GG76" s="236"/>
      <c r="GH76" s="236"/>
      <c r="GI76" s="236"/>
      <c r="GJ76" s="236"/>
      <c r="GK76" s="236"/>
      <c r="GL76" s="236"/>
      <c r="GM76" s="236"/>
      <c r="GN76" s="236"/>
      <c r="GO76" s="236"/>
      <c r="GP76" s="236"/>
      <c r="GQ76" s="236"/>
      <c r="GR76" s="236"/>
      <c r="GS76" s="236"/>
      <c r="GT76" s="236"/>
      <c r="GU76" s="236"/>
      <c r="GV76" s="236"/>
      <c r="GW76" s="236"/>
      <c r="GX76" s="236"/>
      <c r="GY76" s="236"/>
      <c r="GZ76" s="236"/>
      <c r="HA76" s="236"/>
      <c r="HB76" s="236"/>
      <c r="HC76" s="236"/>
    </row>
    <row r="77" spans="163:211" ht="15" customHeight="1">
      <c r="FG77" s="236"/>
      <c r="FH77" s="236"/>
      <c r="FI77" s="236"/>
      <c r="FJ77" s="236"/>
      <c r="FK77" s="236"/>
      <c r="FL77" s="236"/>
      <c r="FM77" s="236"/>
      <c r="FN77" s="236"/>
      <c r="FO77" s="236"/>
      <c r="FP77" s="236"/>
      <c r="FQ77" s="236"/>
      <c r="FR77" s="236"/>
      <c r="FS77" s="236"/>
      <c r="FT77" s="236"/>
      <c r="FU77" s="236"/>
      <c r="FV77" s="236"/>
      <c r="FW77" s="236"/>
      <c r="FX77" s="236"/>
      <c r="FY77" s="236"/>
      <c r="FZ77" s="236"/>
      <c r="GA77" s="236"/>
      <c r="GB77" s="236"/>
      <c r="GC77" s="236"/>
      <c r="GD77" s="236"/>
      <c r="GE77" s="236"/>
      <c r="GF77" s="236"/>
      <c r="GG77" s="236"/>
      <c r="GH77" s="236"/>
      <c r="GI77" s="236"/>
      <c r="GJ77" s="236"/>
      <c r="GK77" s="236"/>
      <c r="GL77" s="236"/>
      <c r="GM77" s="236"/>
      <c r="GN77" s="236"/>
      <c r="GO77" s="236"/>
      <c r="GP77" s="236"/>
      <c r="GQ77" s="236"/>
      <c r="GR77" s="236"/>
      <c r="GS77" s="236"/>
      <c r="GT77" s="236"/>
      <c r="GU77" s="236"/>
      <c r="GV77" s="236"/>
      <c r="GW77" s="236"/>
      <c r="GX77" s="236"/>
      <c r="GY77" s="236"/>
      <c r="GZ77" s="236"/>
      <c r="HA77" s="236"/>
      <c r="HB77" s="236"/>
      <c r="HC77" s="236"/>
    </row>
    <row r="78" spans="163:211" ht="15" customHeight="1">
      <c r="FG78" s="236"/>
      <c r="FH78" s="236"/>
      <c r="FI78" s="236"/>
      <c r="FJ78" s="236"/>
      <c r="FK78" s="236"/>
      <c r="FL78" s="236"/>
      <c r="FM78" s="236"/>
      <c r="FN78" s="236"/>
      <c r="FO78" s="236"/>
      <c r="FP78" s="236"/>
      <c r="FQ78" s="236"/>
      <c r="FR78" s="236"/>
      <c r="FS78" s="236"/>
      <c r="FT78" s="236"/>
      <c r="FU78" s="236"/>
      <c r="FV78" s="236"/>
      <c r="FW78" s="236"/>
      <c r="FX78" s="236"/>
      <c r="FY78" s="236"/>
      <c r="FZ78" s="236"/>
      <c r="GA78" s="236"/>
      <c r="GB78" s="236"/>
      <c r="GC78" s="236"/>
      <c r="GD78" s="236"/>
      <c r="GE78" s="236"/>
      <c r="GF78" s="236"/>
      <c r="GG78" s="236"/>
      <c r="GH78" s="236"/>
      <c r="GI78" s="236"/>
      <c r="GJ78" s="236"/>
      <c r="GK78" s="236"/>
      <c r="GL78" s="236"/>
      <c r="GM78" s="236"/>
      <c r="GN78" s="236"/>
      <c r="GO78" s="236"/>
      <c r="GP78" s="236"/>
      <c r="GQ78" s="236"/>
      <c r="GR78" s="236"/>
      <c r="GS78" s="236"/>
      <c r="GT78" s="236"/>
      <c r="GU78" s="236"/>
      <c r="GV78" s="236"/>
      <c r="GW78" s="236"/>
      <c r="GX78" s="236"/>
      <c r="GY78" s="236"/>
      <c r="GZ78" s="236"/>
      <c r="HA78" s="236"/>
      <c r="HB78" s="236"/>
      <c r="HC78" s="236"/>
    </row>
    <row r="79" spans="163:211" ht="15" customHeight="1">
      <c r="FG79" s="236"/>
      <c r="FH79" s="236"/>
      <c r="FI79" s="236"/>
      <c r="FJ79" s="236"/>
      <c r="FK79" s="236"/>
      <c r="FL79" s="236"/>
      <c r="FM79" s="236"/>
      <c r="FN79" s="236"/>
      <c r="FO79" s="236"/>
      <c r="FP79" s="236"/>
      <c r="FQ79" s="236"/>
      <c r="FR79" s="236"/>
      <c r="FS79" s="236"/>
      <c r="FT79" s="236"/>
      <c r="FU79" s="236"/>
      <c r="FV79" s="236"/>
      <c r="FW79" s="236"/>
      <c r="FX79" s="236"/>
      <c r="FY79" s="236"/>
      <c r="FZ79" s="236"/>
      <c r="GA79" s="236"/>
      <c r="GB79" s="236"/>
      <c r="GC79" s="236"/>
      <c r="GD79" s="236"/>
      <c r="GE79" s="236"/>
      <c r="GF79" s="236"/>
      <c r="GG79" s="236"/>
      <c r="GH79" s="236"/>
      <c r="GI79" s="236"/>
      <c r="GJ79" s="236"/>
      <c r="GK79" s="236"/>
      <c r="GL79" s="236"/>
      <c r="GM79" s="236"/>
      <c r="GN79" s="236"/>
      <c r="GO79" s="236"/>
      <c r="GP79" s="236"/>
      <c r="GQ79" s="236"/>
      <c r="GR79" s="236"/>
      <c r="GS79" s="236"/>
      <c r="GT79" s="236"/>
      <c r="GU79" s="236"/>
      <c r="GV79" s="236"/>
      <c r="GW79" s="236"/>
      <c r="GX79" s="236"/>
      <c r="GY79" s="236"/>
      <c r="GZ79" s="236"/>
      <c r="HA79" s="236"/>
      <c r="HB79" s="236"/>
      <c r="HC79" s="236"/>
    </row>
    <row r="80" spans="163:211" ht="15" customHeight="1">
      <c r="FG80" s="236"/>
      <c r="FH80" s="236"/>
      <c r="FI80" s="236"/>
      <c r="FJ80" s="236"/>
      <c r="FK80" s="236"/>
      <c r="FL80" s="236"/>
      <c r="FM80" s="236"/>
      <c r="FN80" s="236"/>
      <c r="FO80" s="236"/>
      <c r="FP80" s="236"/>
      <c r="FQ80" s="236"/>
      <c r="FR80" s="236"/>
      <c r="FS80" s="236"/>
      <c r="FT80" s="236"/>
      <c r="FU80" s="236"/>
      <c r="FV80" s="236"/>
      <c r="FW80" s="236"/>
      <c r="FX80" s="236"/>
      <c r="FY80" s="236"/>
      <c r="FZ80" s="236"/>
      <c r="GA80" s="236"/>
      <c r="GB80" s="236"/>
      <c r="GC80" s="236"/>
      <c r="GD80" s="236"/>
      <c r="GE80" s="236"/>
      <c r="GF80" s="236"/>
      <c r="GG80" s="236"/>
      <c r="GH80" s="236"/>
      <c r="GI80" s="236"/>
      <c r="GJ80" s="236"/>
      <c r="GK80" s="236"/>
      <c r="GL80" s="236"/>
      <c r="GM80" s="236"/>
      <c r="GN80" s="236"/>
      <c r="GO80" s="236"/>
      <c r="GP80" s="236"/>
      <c r="GQ80" s="236"/>
      <c r="GR80" s="236"/>
      <c r="GS80" s="236"/>
      <c r="GT80" s="236"/>
      <c r="GU80" s="236"/>
      <c r="GV80" s="236"/>
      <c r="GW80" s="236"/>
      <c r="GX80" s="236"/>
      <c r="GY80" s="236"/>
      <c r="GZ80" s="236"/>
      <c r="HA80" s="236"/>
      <c r="HB80" s="236"/>
      <c r="HC80" s="236"/>
    </row>
    <row r="81" spans="163:211" ht="15" customHeight="1">
      <c r="FG81" s="236"/>
      <c r="FH81" s="236"/>
      <c r="FI81" s="236"/>
      <c r="FJ81" s="236"/>
      <c r="FK81" s="236"/>
      <c r="FL81" s="236"/>
      <c r="FM81" s="236"/>
      <c r="FN81" s="236"/>
      <c r="FO81" s="236"/>
      <c r="FP81" s="236"/>
      <c r="FQ81" s="236"/>
      <c r="FR81" s="236"/>
      <c r="FS81" s="236"/>
      <c r="FT81" s="236"/>
      <c r="FU81" s="236"/>
      <c r="FV81" s="236"/>
      <c r="FW81" s="236"/>
      <c r="FX81" s="236"/>
      <c r="FY81" s="236"/>
      <c r="FZ81" s="236"/>
      <c r="GA81" s="236"/>
      <c r="GB81" s="236"/>
      <c r="GC81" s="236"/>
      <c r="GD81" s="236"/>
      <c r="GE81" s="236"/>
      <c r="GF81" s="236"/>
      <c r="GG81" s="236"/>
      <c r="GH81" s="236"/>
      <c r="GI81" s="236"/>
      <c r="GJ81" s="236"/>
      <c r="GK81" s="236"/>
      <c r="GL81" s="236"/>
      <c r="GM81" s="236"/>
      <c r="GN81" s="236"/>
      <c r="GO81" s="236"/>
      <c r="GP81" s="236"/>
      <c r="GQ81" s="236"/>
      <c r="GR81" s="236"/>
      <c r="GS81" s="236"/>
      <c r="GT81" s="236"/>
      <c r="GU81" s="236"/>
      <c r="GV81" s="236"/>
      <c r="GW81" s="236"/>
      <c r="GX81" s="236"/>
      <c r="GY81" s="236"/>
      <c r="GZ81" s="236"/>
      <c r="HA81" s="236"/>
      <c r="HB81" s="236"/>
      <c r="HC81" s="236"/>
    </row>
    <row r="82" spans="163:211" ht="15" customHeight="1">
      <c r="FG82" s="236"/>
      <c r="FH82" s="236"/>
      <c r="FI82" s="236"/>
      <c r="FJ82" s="236"/>
      <c r="FK82" s="236"/>
      <c r="FL82" s="236"/>
      <c r="FM82" s="236"/>
      <c r="FN82" s="236"/>
      <c r="FO82" s="236"/>
      <c r="FP82" s="236"/>
      <c r="FQ82" s="236"/>
      <c r="FR82" s="236"/>
      <c r="FS82" s="236"/>
      <c r="FT82" s="236"/>
      <c r="FU82" s="236"/>
      <c r="FV82" s="236"/>
      <c r="FW82" s="236"/>
      <c r="FX82" s="236"/>
      <c r="FY82" s="236"/>
      <c r="FZ82" s="236"/>
      <c r="GA82" s="236"/>
      <c r="GB82" s="236"/>
      <c r="GC82" s="236"/>
      <c r="GD82" s="236"/>
      <c r="GE82" s="236"/>
      <c r="GF82" s="236"/>
      <c r="GG82" s="236"/>
      <c r="GH82" s="236"/>
      <c r="GI82" s="236"/>
      <c r="GJ82" s="236"/>
      <c r="GK82" s="236"/>
      <c r="GL82" s="236"/>
      <c r="GM82" s="236"/>
      <c r="GN82" s="236"/>
      <c r="GO82" s="236"/>
      <c r="GP82" s="236"/>
      <c r="GQ82" s="236"/>
      <c r="GR82" s="236"/>
      <c r="GS82" s="236"/>
      <c r="GT82" s="236"/>
      <c r="GU82" s="236"/>
      <c r="GV82" s="236"/>
      <c r="GW82" s="236"/>
      <c r="GX82" s="236"/>
      <c r="GY82" s="236"/>
      <c r="GZ82" s="236"/>
      <c r="HA82" s="236"/>
      <c r="HB82" s="236"/>
      <c r="HC82" s="236"/>
    </row>
    <row r="83" spans="163:211" ht="15" customHeight="1">
      <c r="FG83" s="236"/>
      <c r="FH83" s="236"/>
      <c r="FI83" s="236"/>
      <c r="FJ83" s="236"/>
      <c r="FK83" s="236"/>
      <c r="FL83" s="236"/>
      <c r="FM83" s="236"/>
      <c r="FN83" s="236"/>
      <c r="FO83" s="236"/>
      <c r="FP83" s="236"/>
      <c r="FQ83" s="236"/>
      <c r="FR83" s="236"/>
      <c r="FS83" s="236"/>
      <c r="FT83" s="236"/>
      <c r="FU83" s="236"/>
      <c r="FV83" s="236"/>
      <c r="FW83" s="236"/>
      <c r="FX83" s="236"/>
      <c r="FY83" s="236"/>
      <c r="FZ83" s="236"/>
      <c r="GA83" s="236"/>
      <c r="GB83" s="236"/>
      <c r="GC83" s="236"/>
      <c r="GD83" s="236"/>
      <c r="GE83" s="236"/>
      <c r="GF83" s="236"/>
      <c r="GG83" s="236"/>
      <c r="GH83" s="236"/>
      <c r="GI83" s="236"/>
      <c r="GJ83" s="236"/>
      <c r="GK83" s="236"/>
      <c r="GL83" s="236"/>
      <c r="GM83" s="236"/>
      <c r="GN83" s="236"/>
      <c r="GO83" s="236"/>
      <c r="GP83" s="236"/>
      <c r="GQ83" s="236"/>
      <c r="GR83" s="236"/>
      <c r="GS83" s="236"/>
      <c r="GT83" s="236"/>
      <c r="GU83" s="236"/>
      <c r="GV83" s="236"/>
      <c r="GW83" s="236"/>
      <c r="GX83" s="236"/>
      <c r="GY83" s="236"/>
      <c r="GZ83" s="236"/>
      <c r="HA83" s="236"/>
      <c r="HB83" s="236"/>
      <c r="HC83" s="236"/>
    </row>
    <row r="84" spans="163:211" ht="15" customHeight="1">
      <c r="FG84" s="236"/>
      <c r="FH84" s="236"/>
      <c r="FI84" s="236"/>
      <c r="FJ84" s="236"/>
      <c r="FK84" s="236"/>
      <c r="FL84" s="236"/>
      <c r="FM84" s="236"/>
      <c r="FN84" s="236"/>
      <c r="FO84" s="236"/>
      <c r="FP84" s="236"/>
      <c r="FQ84" s="236"/>
      <c r="FR84" s="236"/>
      <c r="FS84" s="236"/>
      <c r="FT84" s="236"/>
      <c r="FU84" s="236"/>
      <c r="FV84" s="236"/>
      <c r="FW84" s="236"/>
      <c r="FX84" s="236"/>
      <c r="FY84" s="236"/>
      <c r="FZ84" s="236"/>
      <c r="GA84" s="236"/>
      <c r="GB84" s="236"/>
      <c r="GC84" s="236"/>
      <c r="GD84" s="236"/>
      <c r="GE84" s="236"/>
      <c r="GF84" s="236"/>
      <c r="GG84" s="236"/>
      <c r="GH84" s="236"/>
      <c r="GI84" s="236"/>
      <c r="GJ84" s="236"/>
      <c r="GK84" s="236"/>
      <c r="GL84" s="236"/>
      <c r="GM84" s="236"/>
      <c r="GN84" s="236"/>
      <c r="GO84" s="236"/>
      <c r="GP84" s="236"/>
      <c r="GQ84" s="236"/>
      <c r="GR84" s="236"/>
      <c r="GS84" s="236"/>
      <c r="GT84" s="236"/>
      <c r="GU84" s="236"/>
      <c r="GV84" s="236"/>
      <c r="GW84" s="236"/>
      <c r="GX84" s="236"/>
      <c r="GY84" s="236"/>
      <c r="GZ84" s="236"/>
      <c r="HA84" s="236"/>
      <c r="HB84" s="236"/>
      <c r="HC84" s="236"/>
    </row>
    <row r="85" spans="163:211" ht="15" customHeight="1">
      <c r="FG85" s="236"/>
      <c r="FH85" s="236"/>
      <c r="FI85" s="236"/>
      <c r="FJ85" s="236"/>
      <c r="FK85" s="236"/>
      <c r="FL85" s="236"/>
      <c r="FM85" s="236"/>
      <c r="FN85" s="236"/>
      <c r="FO85" s="236"/>
      <c r="FP85" s="236"/>
      <c r="FQ85" s="236"/>
      <c r="FR85" s="236"/>
      <c r="FS85" s="236"/>
      <c r="FT85" s="236"/>
      <c r="FU85" s="236"/>
      <c r="FV85" s="236"/>
      <c r="FW85" s="236"/>
      <c r="FX85" s="236"/>
      <c r="FY85" s="236"/>
      <c r="FZ85" s="236"/>
      <c r="GA85" s="236"/>
      <c r="GB85" s="236"/>
      <c r="GC85" s="236"/>
      <c r="GD85" s="236"/>
      <c r="GE85" s="236"/>
      <c r="GF85" s="236"/>
      <c r="GG85" s="236"/>
      <c r="GH85" s="236"/>
      <c r="GI85" s="236"/>
      <c r="GJ85" s="236"/>
      <c r="GK85" s="236"/>
      <c r="GL85" s="236"/>
      <c r="GM85" s="236"/>
      <c r="GN85" s="236"/>
      <c r="GO85" s="236"/>
      <c r="GP85" s="236"/>
      <c r="GQ85" s="236"/>
      <c r="GR85" s="236"/>
      <c r="GS85" s="236"/>
      <c r="GT85" s="236"/>
      <c r="GU85" s="236"/>
      <c r="GV85" s="236"/>
      <c r="GW85" s="236"/>
      <c r="GX85" s="236"/>
      <c r="GY85" s="236"/>
      <c r="GZ85" s="236"/>
      <c r="HA85" s="236"/>
      <c r="HB85" s="236"/>
      <c r="HC85" s="236"/>
    </row>
    <row r="86" spans="163:211" ht="15" customHeight="1">
      <c r="FG86" s="236"/>
      <c r="FH86" s="236"/>
      <c r="FI86" s="236"/>
      <c r="FJ86" s="236"/>
      <c r="FK86" s="236"/>
      <c r="FL86" s="236"/>
      <c r="FM86" s="236"/>
      <c r="FN86" s="236"/>
      <c r="FO86" s="236"/>
      <c r="FP86" s="236"/>
      <c r="FQ86" s="236"/>
      <c r="FR86" s="236"/>
      <c r="FS86" s="236"/>
      <c r="FT86" s="236"/>
      <c r="FU86" s="236"/>
      <c r="FV86" s="236"/>
      <c r="FW86" s="236"/>
      <c r="FX86" s="236"/>
      <c r="FY86" s="236"/>
      <c r="FZ86" s="236"/>
      <c r="GA86" s="236"/>
      <c r="GB86" s="236"/>
      <c r="GC86" s="236"/>
      <c r="GD86" s="236"/>
      <c r="GE86" s="236"/>
      <c r="GF86" s="236"/>
      <c r="GG86" s="236"/>
      <c r="GH86" s="236"/>
      <c r="GI86" s="236"/>
      <c r="GJ86" s="236"/>
      <c r="GK86" s="236"/>
      <c r="GL86" s="236"/>
      <c r="GM86" s="236"/>
      <c r="GN86" s="236"/>
      <c r="GO86" s="236"/>
      <c r="GP86" s="236"/>
      <c r="GQ86" s="236"/>
      <c r="GR86" s="236"/>
      <c r="GS86" s="236"/>
      <c r="GT86" s="236"/>
      <c r="GU86" s="236"/>
      <c r="GV86" s="236"/>
      <c r="GW86" s="236"/>
      <c r="GX86" s="236"/>
      <c r="GY86" s="236"/>
      <c r="GZ86" s="236"/>
      <c r="HA86" s="236"/>
      <c r="HB86" s="236"/>
      <c r="HC86" s="236"/>
    </row>
    <row r="87" spans="163:211" ht="15" customHeight="1">
      <c r="FG87" s="236"/>
      <c r="FH87" s="236"/>
      <c r="FI87" s="236"/>
      <c r="FJ87" s="236"/>
      <c r="FK87" s="236"/>
      <c r="FL87" s="236"/>
      <c r="FM87" s="236"/>
      <c r="FN87" s="236"/>
      <c r="FO87" s="236"/>
      <c r="FP87" s="236"/>
      <c r="FQ87" s="236"/>
      <c r="FR87" s="236"/>
      <c r="FS87" s="236"/>
      <c r="FT87" s="236"/>
      <c r="FU87" s="236"/>
      <c r="FV87" s="236"/>
      <c r="FW87" s="236"/>
      <c r="FX87" s="236"/>
      <c r="FY87" s="236"/>
      <c r="FZ87" s="236"/>
      <c r="GA87" s="236"/>
      <c r="GB87" s="236"/>
      <c r="GC87" s="236"/>
      <c r="GD87" s="236"/>
      <c r="GE87" s="236"/>
      <c r="GF87" s="236"/>
      <c r="GG87" s="236"/>
      <c r="GH87" s="236"/>
      <c r="GI87" s="236"/>
      <c r="GJ87" s="236"/>
      <c r="GK87" s="236"/>
      <c r="GL87" s="236"/>
      <c r="GM87" s="236"/>
      <c r="GN87" s="236"/>
      <c r="GO87" s="236"/>
      <c r="GP87" s="236"/>
      <c r="GQ87" s="236"/>
      <c r="GR87" s="236"/>
      <c r="GS87" s="236"/>
      <c r="GT87" s="236"/>
      <c r="GU87" s="236"/>
      <c r="GV87" s="236"/>
      <c r="GW87" s="236"/>
      <c r="GX87" s="236"/>
      <c r="GY87" s="236"/>
      <c r="GZ87" s="236"/>
      <c r="HA87" s="236"/>
      <c r="HB87" s="236"/>
      <c r="HC87" s="236"/>
    </row>
    <row r="88" spans="163:211" ht="15" customHeight="1">
      <c r="FG88" s="236"/>
      <c r="FH88" s="236"/>
      <c r="FI88" s="236"/>
      <c r="FJ88" s="236"/>
      <c r="FK88" s="236"/>
      <c r="FL88" s="236"/>
      <c r="FM88" s="236"/>
      <c r="FN88" s="236"/>
      <c r="FO88" s="236"/>
      <c r="FP88" s="236"/>
      <c r="FQ88" s="236"/>
      <c r="FR88" s="236"/>
      <c r="FS88" s="236"/>
      <c r="FT88" s="236"/>
      <c r="FU88" s="236"/>
      <c r="FV88" s="236"/>
      <c r="FW88" s="236"/>
      <c r="FX88" s="236"/>
      <c r="FY88" s="236"/>
      <c r="FZ88" s="236"/>
      <c r="GA88" s="236"/>
      <c r="GB88" s="236"/>
      <c r="GC88" s="236"/>
      <c r="GD88" s="236"/>
      <c r="GE88" s="236"/>
      <c r="GF88" s="236"/>
      <c r="GG88" s="236"/>
      <c r="GH88" s="236"/>
      <c r="GI88" s="236"/>
      <c r="GJ88" s="236"/>
      <c r="GK88" s="236"/>
      <c r="GL88" s="236"/>
      <c r="GM88" s="236"/>
      <c r="GN88" s="236"/>
      <c r="GO88" s="236"/>
      <c r="GP88" s="236"/>
      <c r="GQ88" s="236"/>
      <c r="GR88" s="236"/>
      <c r="GS88" s="236"/>
      <c r="GT88" s="236"/>
      <c r="GU88" s="236"/>
      <c r="GV88" s="236"/>
      <c r="GW88" s="236"/>
      <c r="GX88" s="236"/>
      <c r="GY88" s="236"/>
      <c r="GZ88" s="236"/>
      <c r="HA88" s="236"/>
      <c r="HB88" s="236"/>
      <c r="HC88" s="236"/>
    </row>
    <row r="89" spans="163:211" ht="15" customHeight="1">
      <c r="FG89" s="236"/>
      <c r="FH89" s="236"/>
      <c r="FI89" s="236"/>
      <c r="FJ89" s="236"/>
      <c r="FK89" s="236"/>
      <c r="FL89" s="236"/>
      <c r="FM89" s="236"/>
      <c r="FN89" s="236"/>
      <c r="FO89" s="236"/>
      <c r="FP89" s="236"/>
      <c r="FQ89" s="236"/>
      <c r="FR89" s="236"/>
      <c r="FS89" s="236"/>
      <c r="FT89" s="236"/>
      <c r="FU89" s="236"/>
      <c r="FV89" s="236"/>
      <c r="FW89" s="236"/>
      <c r="FX89" s="236"/>
      <c r="FY89" s="236"/>
      <c r="FZ89" s="236"/>
      <c r="GA89" s="236"/>
      <c r="GB89" s="236"/>
      <c r="GC89" s="236"/>
      <c r="GD89" s="236"/>
      <c r="GE89" s="236"/>
      <c r="GF89" s="236"/>
      <c r="GG89" s="236"/>
      <c r="GH89" s="236"/>
      <c r="GI89" s="236"/>
      <c r="GJ89" s="236"/>
      <c r="GK89" s="236"/>
      <c r="GL89" s="236"/>
      <c r="GM89" s="236"/>
      <c r="GN89" s="236"/>
      <c r="GO89" s="236"/>
      <c r="GP89" s="236"/>
      <c r="GQ89" s="236"/>
      <c r="GR89" s="236"/>
      <c r="GS89" s="236"/>
      <c r="GT89" s="236"/>
      <c r="GU89" s="236"/>
      <c r="GV89" s="236"/>
      <c r="GW89" s="236"/>
      <c r="GX89" s="236"/>
      <c r="GY89" s="236"/>
      <c r="GZ89" s="236"/>
      <c r="HA89" s="236"/>
      <c r="HB89" s="236"/>
      <c r="HC89" s="236"/>
    </row>
    <row r="90" spans="163:211" ht="15" customHeight="1">
      <c r="FG90" s="236"/>
      <c r="FH90" s="236"/>
      <c r="FI90" s="236"/>
      <c r="FJ90" s="236"/>
      <c r="FK90" s="236"/>
      <c r="FL90" s="236"/>
      <c r="FM90" s="236"/>
      <c r="FN90" s="236"/>
      <c r="FO90" s="236"/>
      <c r="FP90" s="236"/>
      <c r="FQ90" s="236"/>
      <c r="FR90" s="236"/>
      <c r="FS90" s="236"/>
      <c r="FT90" s="236"/>
      <c r="FU90" s="236"/>
      <c r="FV90" s="236"/>
      <c r="FW90" s="236"/>
      <c r="FX90" s="236"/>
      <c r="FY90" s="236"/>
      <c r="FZ90" s="236"/>
      <c r="GA90" s="236"/>
      <c r="GB90" s="236"/>
      <c r="GC90" s="236"/>
      <c r="GD90" s="236"/>
      <c r="GE90" s="236"/>
      <c r="GF90" s="236"/>
      <c r="GG90" s="236"/>
      <c r="GH90" s="236"/>
      <c r="GI90" s="236"/>
      <c r="GJ90" s="236"/>
      <c r="GK90" s="236"/>
      <c r="GL90" s="236"/>
      <c r="GM90" s="236"/>
      <c r="GN90" s="236"/>
      <c r="GO90" s="236"/>
      <c r="GP90" s="236"/>
      <c r="GQ90" s="236"/>
      <c r="GR90" s="236"/>
      <c r="GS90" s="236"/>
      <c r="GT90" s="236"/>
      <c r="GU90" s="236"/>
      <c r="GV90" s="236"/>
      <c r="GW90" s="236"/>
      <c r="GX90" s="236"/>
      <c r="GY90" s="236"/>
      <c r="GZ90" s="236"/>
      <c r="HA90" s="236"/>
      <c r="HB90" s="236"/>
      <c r="HC90" s="236"/>
    </row>
    <row r="91" spans="163:211" ht="15" customHeight="1">
      <c r="FG91" s="236"/>
      <c r="FH91" s="236"/>
      <c r="FI91" s="236"/>
      <c r="FJ91" s="236"/>
      <c r="FK91" s="236"/>
      <c r="FL91" s="236"/>
      <c r="FM91" s="236"/>
      <c r="FN91" s="236"/>
      <c r="FO91" s="236"/>
      <c r="FP91" s="236"/>
      <c r="FQ91" s="236"/>
      <c r="FR91" s="236"/>
      <c r="FS91" s="236"/>
      <c r="FT91" s="236"/>
      <c r="FU91" s="236"/>
      <c r="FV91" s="236"/>
      <c r="FW91" s="236"/>
      <c r="FX91" s="236"/>
      <c r="FY91" s="236"/>
      <c r="FZ91" s="236"/>
      <c r="GA91" s="236"/>
      <c r="GB91" s="236"/>
      <c r="GC91" s="236"/>
      <c r="GD91" s="236"/>
      <c r="GE91" s="236"/>
      <c r="GF91" s="236"/>
      <c r="GG91" s="236"/>
      <c r="GH91" s="236"/>
      <c r="GI91" s="236"/>
      <c r="GJ91" s="236"/>
      <c r="GK91" s="236"/>
      <c r="GL91" s="236"/>
      <c r="GM91" s="236"/>
      <c r="GN91" s="236"/>
      <c r="GO91" s="236"/>
      <c r="GP91" s="236"/>
      <c r="GQ91" s="236"/>
      <c r="GR91" s="236"/>
      <c r="GS91" s="236"/>
      <c r="GT91" s="236"/>
      <c r="GU91" s="236"/>
      <c r="GV91" s="236"/>
      <c r="GW91" s="236"/>
      <c r="GX91" s="236"/>
      <c r="GY91" s="236"/>
      <c r="GZ91" s="236"/>
      <c r="HA91" s="236"/>
      <c r="HB91" s="236"/>
      <c r="HC91" s="236"/>
    </row>
    <row r="92" spans="163:211" ht="15" customHeight="1">
      <c r="FG92" s="236"/>
      <c r="FH92" s="236"/>
      <c r="FI92" s="236"/>
      <c r="FJ92" s="236"/>
      <c r="FK92" s="236"/>
      <c r="FL92" s="236"/>
      <c r="FM92" s="236"/>
      <c r="FN92" s="236"/>
      <c r="FO92" s="236"/>
      <c r="FP92" s="236"/>
      <c r="FQ92" s="236"/>
      <c r="FR92" s="236"/>
      <c r="FS92" s="236"/>
      <c r="FT92" s="236"/>
      <c r="FU92" s="236"/>
      <c r="FV92" s="236"/>
      <c r="FW92" s="236"/>
      <c r="FX92" s="236"/>
      <c r="FY92" s="236"/>
      <c r="FZ92" s="236"/>
      <c r="GA92" s="236"/>
      <c r="GB92" s="236"/>
      <c r="GC92" s="236"/>
      <c r="GD92" s="236"/>
      <c r="GE92" s="236"/>
      <c r="GF92" s="236"/>
      <c r="GG92" s="236"/>
      <c r="GH92" s="236"/>
      <c r="GI92" s="236"/>
      <c r="GJ92" s="236"/>
      <c r="GK92" s="236"/>
      <c r="GL92" s="236"/>
      <c r="GM92" s="236"/>
      <c r="GN92" s="236"/>
      <c r="GO92" s="236"/>
      <c r="GP92" s="236"/>
      <c r="GQ92" s="236"/>
      <c r="GR92" s="236"/>
      <c r="GS92" s="236"/>
      <c r="GT92" s="236"/>
      <c r="GU92" s="236"/>
      <c r="GV92" s="236"/>
      <c r="GW92" s="236"/>
      <c r="GX92" s="236"/>
      <c r="GY92" s="236"/>
      <c r="GZ92" s="236"/>
      <c r="HA92" s="236"/>
      <c r="HB92" s="236"/>
      <c r="HC92" s="236"/>
    </row>
    <row r="93" spans="163:211" ht="15" customHeight="1">
      <c r="FG93" s="236"/>
      <c r="FH93" s="236"/>
      <c r="FI93" s="236"/>
      <c r="FJ93" s="236"/>
      <c r="FK93" s="236"/>
      <c r="FL93" s="236"/>
      <c r="FM93" s="236"/>
      <c r="FN93" s="236"/>
      <c r="FO93" s="236"/>
      <c r="FP93" s="236"/>
      <c r="FQ93" s="236"/>
      <c r="FR93" s="236"/>
      <c r="FS93" s="236"/>
      <c r="FT93" s="236"/>
      <c r="FU93" s="236"/>
      <c r="FV93" s="236"/>
      <c r="FW93" s="236"/>
      <c r="FX93" s="236"/>
      <c r="FY93" s="236"/>
      <c r="FZ93" s="236"/>
      <c r="GA93" s="236"/>
      <c r="GB93" s="236"/>
      <c r="GC93" s="236"/>
      <c r="GD93" s="236"/>
      <c r="GE93" s="236"/>
      <c r="GF93" s="236"/>
      <c r="GG93" s="236"/>
      <c r="GH93" s="236"/>
      <c r="GI93" s="236"/>
      <c r="GJ93" s="236"/>
      <c r="GK93" s="236"/>
      <c r="GL93" s="236"/>
      <c r="GM93" s="236"/>
      <c r="GN93" s="236"/>
      <c r="GO93" s="236"/>
      <c r="GP93" s="236"/>
      <c r="GQ93" s="236"/>
      <c r="GR93" s="236"/>
      <c r="GS93" s="236"/>
      <c r="GT93" s="236"/>
      <c r="GU93" s="236"/>
      <c r="GV93" s="236"/>
      <c r="GW93" s="236"/>
      <c r="GX93" s="236"/>
      <c r="GY93" s="236"/>
      <c r="GZ93" s="236"/>
      <c r="HA93" s="236"/>
      <c r="HB93" s="236"/>
      <c r="HC93" s="236"/>
    </row>
    <row r="94" spans="163:211" ht="15" customHeight="1">
      <c r="FG94" s="236"/>
      <c r="FH94" s="236"/>
      <c r="FI94" s="236"/>
      <c r="FJ94" s="236"/>
      <c r="FK94" s="236"/>
      <c r="FL94" s="236"/>
      <c r="FM94" s="236"/>
      <c r="FN94" s="236"/>
      <c r="FO94" s="236"/>
      <c r="FP94" s="236"/>
      <c r="FQ94" s="236"/>
      <c r="FR94" s="236"/>
      <c r="FS94" s="236"/>
      <c r="FT94" s="236"/>
      <c r="FU94" s="236"/>
      <c r="FV94" s="236"/>
      <c r="FW94" s="236"/>
      <c r="FX94" s="236"/>
      <c r="FY94" s="236"/>
      <c r="FZ94" s="236"/>
      <c r="GA94" s="236"/>
      <c r="GB94" s="236"/>
      <c r="GC94" s="236"/>
      <c r="GD94" s="236"/>
      <c r="GE94" s="236"/>
      <c r="GF94" s="236"/>
      <c r="GG94" s="236"/>
      <c r="GH94" s="236"/>
      <c r="GI94" s="236"/>
      <c r="GJ94" s="236"/>
      <c r="GK94" s="236"/>
      <c r="GL94" s="236"/>
      <c r="GM94" s="236"/>
      <c r="GN94" s="236"/>
      <c r="GO94" s="236"/>
      <c r="GP94" s="236"/>
      <c r="GQ94" s="236"/>
      <c r="GR94" s="236"/>
      <c r="GS94" s="236"/>
      <c r="GT94" s="236"/>
      <c r="GU94" s="236"/>
      <c r="GV94" s="236"/>
      <c r="GW94" s="236"/>
      <c r="GX94" s="236"/>
      <c r="GY94" s="236"/>
      <c r="GZ94" s="236"/>
      <c r="HA94" s="236"/>
      <c r="HB94" s="236"/>
      <c r="HC94" s="236"/>
    </row>
    <row r="95" spans="163:211" ht="15" customHeight="1">
      <c r="FG95" s="236"/>
      <c r="FH95" s="236"/>
      <c r="FI95" s="236"/>
      <c r="FJ95" s="236"/>
      <c r="FK95" s="236"/>
      <c r="FL95" s="236"/>
      <c r="FM95" s="236"/>
      <c r="FN95" s="236"/>
      <c r="FO95" s="236"/>
      <c r="FP95" s="236"/>
      <c r="FQ95" s="236"/>
      <c r="FR95" s="236"/>
      <c r="FS95" s="236"/>
      <c r="FT95" s="236"/>
      <c r="FU95" s="236"/>
      <c r="FV95" s="236"/>
      <c r="FW95" s="236"/>
      <c r="FX95" s="236"/>
      <c r="FY95" s="236"/>
      <c r="FZ95" s="236"/>
      <c r="GA95" s="236"/>
      <c r="GB95" s="236"/>
      <c r="GC95" s="236"/>
      <c r="GD95" s="236"/>
      <c r="GE95" s="236"/>
      <c r="GF95" s="236"/>
      <c r="GG95" s="236"/>
      <c r="GH95" s="236"/>
      <c r="GI95" s="236"/>
      <c r="GJ95" s="236"/>
      <c r="GK95" s="236"/>
      <c r="GL95" s="236"/>
      <c r="GM95" s="236"/>
      <c r="GN95" s="236"/>
      <c r="GO95" s="236"/>
      <c r="GP95" s="236"/>
      <c r="GQ95" s="236"/>
      <c r="GR95" s="236"/>
      <c r="GS95" s="236"/>
      <c r="GT95" s="236"/>
      <c r="GU95" s="236"/>
      <c r="GV95" s="236"/>
      <c r="GW95" s="236"/>
      <c r="GX95" s="236"/>
      <c r="GY95" s="236"/>
      <c r="GZ95" s="236"/>
      <c r="HA95" s="236"/>
      <c r="HB95" s="236"/>
      <c r="HC95" s="236"/>
    </row>
    <row r="96" spans="163:211" ht="15" customHeight="1">
      <c r="FG96" s="236"/>
      <c r="FH96" s="236"/>
      <c r="FI96" s="236"/>
      <c r="FJ96" s="236"/>
      <c r="FK96" s="236"/>
      <c r="FL96" s="236"/>
      <c r="FM96" s="236"/>
      <c r="FN96" s="236"/>
      <c r="FO96" s="236"/>
      <c r="FP96" s="236"/>
      <c r="FQ96" s="236"/>
      <c r="FR96" s="236"/>
      <c r="FS96" s="236"/>
      <c r="FT96" s="236"/>
      <c r="FU96" s="236"/>
      <c r="FV96" s="236"/>
      <c r="FW96" s="236"/>
      <c r="FX96" s="236"/>
      <c r="FY96" s="236"/>
      <c r="FZ96" s="236"/>
      <c r="GA96" s="236"/>
      <c r="GB96" s="236"/>
      <c r="GC96" s="236"/>
      <c r="GD96" s="236"/>
      <c r="GE96" s="236"/>
      <c r="GF96" s="236"/>
      <c r="GG96" s="236"/>
      <c r="GH96" s="236"/>
      <c r="GI96" s="236"/>
      <c r="GJ96" s="236"/>
      <c r="GK96" s="236"/>
      <c r="GL96" s="236"/>
      <c r="GM96" s="236"/>
      <c r="GN96" s="236"/>
      <c r="GO96" s="236"/>
      <c r="GP96" s="236"/>
      <c r="GQ96" s="236"/>
      <c r="GR96" s="236"/>
      <c r="GS96" s="236"/>
      <c r="GT96" s="236"/>
      <c r="GU96" s="236"/>
      <c r="GV96" s="236"/>
      <c r="GW96" s="236"/>
      <c r="GX96" s="236"/>
      <c r="GY96" s="236"/>
      <c r="GZ96" s="236"/>
      <c r="HA96" s="236"/>
      <c r="HB96" s="236"/>
      <c r="HC96" s="236"/>
    </row>
    <row r="97" spans="163:211" ht="15" customHeight="1">
      <c r="FG97" s="236"/>
      <c r="FH97" s="236"/>
      <c r="FI97" s="236"/>
      <c r="FJ97" s="236"/>
      <c r="FK97" s="236"/>
      <c r="FL97" s="236"/>
      <c r="FM97" s="236"/>
      <c r="FN97" s="236"/>
      <c r="FO97" s="236"/>
      <c r="FP97" s="236"/>
      <c r="FQ97" s="236"/>
      <c r="FR97" s="236"/>
      <c r="FS97" s="236"/>
      <c r="FT97" s="236"/>
      <c r="FU97" s="236"/>
      <c r="FV97" s="236"/>
      <c r="FW97" s="236"/>
      <c r="FX97" s="236"/>
      <c r="FY97" s="236"/>
      <c r="FZ97" s="236"/>
      <c r="GA97" s="236"/>
      <c r="GB97" s="236"/>
      <c r="GC97" s="236"/>
      <c r="GD97" s="236"/>
      <c r="GE97" s="236"/>
      <c r="GF97" s="236"/>
      <c r="GG97" s="236"/>
      <c r="GH97" s="236"/>
      <c r="GI97" s="236"/>
      <c r="GJ97" s="236"/>
      <c r="GK97" s="236"/>
      <c r="GL97" s="236"/>
      <c r="GM97" s="236"/>
      <c r="GN97" s="236"/>
      <c r="GO97" s="236"/>
      <c r="GP97" s="236"/>
      <c r="GQ97" s="236"/>
      <c r="GR97" s="236"/>
      <c r="GS97" s="236"/>
      <c r="GT97" s="236"/>
      <c r="GU97" s="236"/>
      <c r="GV97" s="236"/>
      <c r="GW97" s="236"/>
      <c r="GX97" s="236"/>
      <c r="GY97" s="236"/>
      <c r="GZ97" s="236"/>
      <c r="HA97" s="236"/>
      <c r="HB97" s="236"/>
      <c r="HC97" s="236"/>
    </row>
    <row r="98" spans="163:211" ht="15" customHeight="1">
      <c r="FG98" s="236"/>
      <c r="FH98" s="236"/>
      <c r="FI98" s="236"/>
      <c r="FJ98" s="236"/>
      <c r="FK98" s="236"/>
      <c r="FL98" s="236"/>
      <c r="FM98" s="236"/>
      <c r="FN98" s="236"/>
      <c r="FO98" s="236"/>
      <c r="FP98" s="236"/>
      <c r="FQ98" s="236"/>
      <c r="FR98" s="236"/>
      <c r="FS98" s="236"/>
      <c r="FT98" s="236"/>
      <c r="FU98" s="236"/>
      <c r="FV98" s="236"/>
      <c r="FW98" s="236"/>
      <c r="FX98" s="236"/>
      <c r="FY98" s="236"/>
      <c r="FZ98" s="236"/>
      <c r="GA98" s="236"/>
      <c r="GB98" s="236"/>
      <c r="GC98" s="236"/>
      <c r="GD98" s="236"/>
      <c r="GE98" s="236"/>
      <c r="GF98" s="236"/>
      <c r="GG98" s="236"/>
      <c r="GH98" s="236"/>
      <c r="GI98" s="236"/>
      <c r="GJ98" s="236"/>
      <c r="GK98" s="236"/>
      <c r="GL98" s="236"/>
      <c r="GM98" s="236"/>
      <c r="GN98" s="236"/>
      <c r="GO98" s="236"/>
      <c r="GP98" s="236"/>
      <c r="GQ98" s="236"/>
      <c r="GR98" s="236"/>
      <c r="GS98" s="236"/>
      <c r="GT98" s="236"/>
      <c r="GU98" s="236"/>
      <c r="GV98" s="236"/>
      <c r="GW98" s="236"/>
      <c r="GX98" s="236"/>
      <c r="GY98" s="236"/>
      <c r="GZ98" s="236"/>
      <c r="HA98" s="236"/>
      <c r="HB98" s="236"/>
      <c r="HC98" s="236"/>
    </row>
    <row r="99" spans="163:211" ht="15" customHeight="1">
      <c r="FG99" s="236"/>
      <c r="FH99" s="236"/>
      <c r="FI99" s="236"/>
      <c r="FJ99" s="236"/>
      <c r="FK99" s="236"/>
      <c r="FL99" s="236"/>
      <c r="FM99" s="236"/>
      <c r="FN99" s="236"/>
      <c r="FO99" s="236"/>
      <c r="FP99" s="236"/>
      <c r="FQ99" s="236"/>
      <c r="FR99" s="236"/>
      <c r="FS99" s="236"/>
      <c r="FT99" s="236"/>
      <c r="FU99" s="236"/>
      <c r="FV99" s="236"/>
      <c r="FW99" s="236"/>
      <c r="FX99" s="236"/>
      <c r="FY99" s="236"/>
      <c r="FZ99" s="236"/>
      <c r="GA99" s="236"/>
      <c r="GB99" s="236"/>
      <c r="GC99" s="236"/>
      <c r="GD99" s="236"/>
      <c r="GE99" s="236"/>
      <c r="GF99" s="236"/>
      <c r="GG99" s="236"/>
      <c r="GH99" s="236"/>
      <c r="GI99" s="236"/>
      <c r="GJ99" s="236"/>
      <c r="GK99" s="236"/>
      <c r="GL99" s="236"/>
      <c r="GM99" s="236"/>
      <c r="GN99" s="236"/>
      <c r="GO99" s="236"/>
      <c r="GP99" s="236"/>
      <c r="GQ99" s="236"/>
      <c r="GR99" s="236"/>
      <c r="GS99" s="236"/>
      <c r="GT99" s="236"/>
      <c r="GU99" s="236"/>
      <c r="GV99" s="236"/>
      <c r="GW99" s="236"/>
      <c r="GX99" s="236"/>
      <c r="GY99" s="236"/>
      <c r="GZ99" s="236"/>
      <c r="HA99" s="236"/>
      <c r="HB99" s="236"/>
      <c r="HC99" s="236"/>
    </row>
    <row r="100" spans="163:211" ht="15" customHeight="1">
      <c r="FG100" s="236"/>
      <c r="FH100" s="236"/>
      <c r="FI100" s="236"/>
      <c r="FJ100" s="236"/>
      <c r="FK100" s="236"/>
      <c r="FL100" s="236"/>
      <c r="FM100" s="236"/>
      <c r="FN100" s="236"/>
      <c r="FO100" s="236"/>
      <c r="FP100" s="236"/>
      <c r="FQ100" s="236"/>
      <c r="FR100" s="236"/>
      <c r="FS100" s="236"/>
      <c r="FT100" s="236"/>
      <c r="FU100" s="236"/>
      <c r="FV100" s="236"/>
      <c r="FW100" s="236"/>
      <c r="FX100" s="236"/>
      <c r="FY100" s="236"/>
      <c r="FZ100" s="236"/>
      <c r="GA100" s="236"/>
      <c r="GB100" s="236"/>
      <c r="GC100" s="236"/>
      <c r="GD100" s="236"/>
      <c r="GE100" s="236"/>
      <c r="GF100" s="236"/>
      <c r="GG100" s="236"/>
      <c r="GH100" s="236"/>
      <c r="GI100" s="236"/>
      <c r="GJ100" s="236"/>
      <c r="GK100" s="236"/>
      <c r="GL100" s="236"/>
      <c r="GM100" s="236"/>
      <c r="GN100" s="236"/>
      <c r="GO100" s="236"/>
      <c r="GP100" s="236"/>
      <c r="GQ100" s="236"/>
      <c r="GR100" s="236"/>
      <c r="GS100" s="236"/>
      <c r="GT100" s="236"/>
      <c r="GU100" s="236"/>
      <c r="GV100" s="236"/>
      <c r="GW100" s="236"/>
      <c r="GX100" s="236"/>
      <c r="GY100" s="236"/>
      <c r="GZ100" s="236"/>
      <c r="HA100" s="236"/>
      <c r="HB100" s="236"/>
      <c r="HC100" s="236"/>
    </row>
  </sheetData>
  <mergeCells count="71">
    <mergeCell ref="AY25:BZ25"/>
    <mergeCell ref="AF25:AU25"/>
    <mergeCell ref="AK28:BC28"/>
    <mergeCell ref="DN26:EE26"/>
    <mergeCell ref="AF26:AU26"/>
    <mergeCell ref="CL28:FA29"/>
    <mergeCell ref="BG28:CH28"/>
    <mergeCell ref="EG26:FA26"/>
    <mergeCell ref="AY26:BZ26"/>
    <mergeCell ref="A22:AL22"/>
    <mergeCell ref="DL23:DY23"/>
    <mergeCell ref="CZ23:DK23"/>
    <mergeCell ref="CJ23:CY23"/>
    <mergeCell ref="BV23:CI23"/>
    <mergeCell ref="CL27:FA27"/>
    <mergeCell ref="BG27:CH27"/>
    <mergeCell ref="AK27:BC27"/>
    <mergeCell ref="EG25:FF25"/>
    <mergeCell ref="DN25:EE25"/>
    <mergeCell ref="CJ22:CP22"/>
    <mergeCell ref="BV22:CI22"/>
    <mergeCell ref="BK22:BU22"/>
    <mergeCell ref="BC22:BJ22"/>
    <mergeCell ref="AR22:BB22"/>
    <mergeCell ref="AM22:AQ22"/>
    <mergeCell ref="EV22:FF22"/>
    <mergeCell ref="EI22:EU22"/>
    <mergeCell ref="DZ22:EH22"/>
    <mergeCell ref="DL22:DY22"/>
    <mergeCell ref="CZ22:DK22"/>
    <mergeCell ref="CQ22:CY22"/>
    <mergeCell ref="BV21:CI21"/>
    <mergeCell ref="BK21:BU21"/>
    <mergeCell ref="BC21:BJ21"/>
    <mergeCell ref="AR21:BB21"/>
    <mergeCell ref="AM21:AQ21"/>
    <mergeCell ref="A21:AL21"/>
    <mergeCell ref="AM20:AQ20"/>
    <mergeCell ref="AM19:BB19"/>
    <mergeCell ref="A19:AL20"/>
    <mergeCell ref="EV21:FF21"/>
    <mergeCell ref="EI21:EU21"/>
    <mergeCell ref="DZ21:EH21"/>
    <mergeCell ref="DL21:DY21"/>
    <mergeCell ref="CZ21:DK21"/>
    <mergeCell ref="CQ21:CY21"/>
    <mergeCell ref="CJ21:CP21"/>
    <mergeCell ref="CQ19:CY20"/>
    <mergeCell ref="CJ19:CP20"/>
    <mergeCell ref="BV19:CI20"/>
    <mergeCell ref="BK19:BU20"/>
    <mergeCell ref="BC19:BJ20"/>
    <mergeCell ref="AR20:BB20"/>
    <mergeCell ref="EV19:FF20"/>
    <mergeCell ref="EI20:EU20"/>
    <mergeCell ref="DZ20:EH20"/>
    <mergeCell ref="DZ19:EU19"/>
    <mergeCell ref="DL19:DY20"/>
    <mergeCell ref="CZ19:DK20"/>
    <mergeCell ref="A13:FF13"/>
    <mergeCell ref="A14:FF14"/>
    <mergeCell ref="A15:FF15"/>
    <mergeCell ref="A16:FF16"/>
    <mergeCell ref="A17:FF17"/>
    <mergeCell ref="A18:FF18"/>
    <mergeCell ref="A7:CF7"/>
    <mergeCell ref="A6:CF6"/>
    <mergeCell ref="A9:FF9"/>
    <mergeCell ref="A10:FF10"/>
    <mergeCell ref="A11:FF11"/>
    <mergeCell ref="A12:FF12"/>
  </mergeCells>
  <pageMargins left="0.7" right="0.7" top="0.75" bottom="0.75" header="0.3" footer="0.3"/>
  <pageSetup paperSize="9" scale="91" fitToHeight="0" orientation="landscape" horizontalDpi="4294967293" verticalDpi="4294967293" r:id="rId1"/>
  <headerFooter>
    <oddFooter>&amp;LПримечание. Первый экземпляр - покупателю, второй экземпляр - продавцу.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19F"/>
    <pageSetUpPr fitToPage="1"/>
  </sheetPr>
  <dimension ref="A1:GR100"/>
  <sheetViews>
    <sheetView showGridLines="0" workbookViewId="0">
      <selection activeCell="A4" sqref="A4"/>
    </sheetView>
  </sheetViews>
  <sheetFormatPr defaultRowHeight="18.75" customHeight="1"/>
  <cols>
    <col min="1" max="1" width="4.28515625" style="338" customWidth="1"/>
    <col min="2" max="32" width="3.42578125" style="338" customWidth="1"/>
    <col min="33" max="37" width="3.7109375" style="338" customWidth="1"/>
    <col min="38" max="52" width="9.140625" style="338"/>
    <col min="53" max="53" width="127.7109375" style="338" customWidth="1"/>
    <col min="54" max="54" width="68.85546875" style="338" customWidth="1"/>
    <col min="55" max="16384" width="9.140625" style="338"/>
  </cols>
  <sheetData>
    <row r="1" spans="1:200" ht="20.25" customHeight="1">
      <c r="A1" s="340" t="s">
        <v>658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U1" s="386" t="s">
        <v>55</v>
      </c>
      <c r="AV1" s="386" t="s">
        <v>55</v>
      </c>
      <c r="AW1" s="387" t="s">
        <v>1322</v>
      </c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  <c r="BM1" s="387"/>
      <c r="BN1" s="387"/>
      <c r="BO1" s="387"/>
      <c r="BP1" s="387"/>
      <c r="BQ1" s="387"/>
      <c r="BR1" s="387"/>
      <c r="BS1" s="387"/>
      <c r="BT1" s="387"/>
      <c r="BU1" s="387"/>
      <c r="BV1" s="387"/>
      <c r="BW1" s="387"/>
      <c r="BX1" s="387"/>
      <c r="BY1" s="387"/>
      <c r="BZ1" s="387"/>
      <c r="CA1" s="387"/>
      <c r="CB1" s="387"/>
      <c r="CC1" s="387"/>
      <c r="CD1" s="387"/>
      <c r="CE1" s="387"/>
      <c r="CF1" s="387"/>
      <c r="CG1" s="387"/>
      <c r="CH1" s="387"/>
      <c r="CI1" s="387"/>
      <c r="CJ1" s="387"/>
      <c r="CK1" s="387"/>
      <c r="CL1" s="387"/>
      <c r="CM1" s="387"/>
      <c r="CN1" s="387"/>
      <c r="CO1" s="387"/>
      <c r="CP1" s="387"/>
      <c r="CQ1" s="387"/>
      <c r="CR1" s="387"/>
      <c r="CS1" s="387"/>
      <c r="CT1" s="387"/>
      <c r="CU1" s="387"/>
      <c r="CV1" s="387"/>
      <c r="CW1" s="387"/>
      <c r="CX1" s="387"/>
      <c r="CY1" s="387"/>
      <c r="CZ1" s="387"/>
      <c r="DA1" s="387"/>
      <c r="DB1" s="387"/>
      <c r="DC1" s="387"/>
      <c r="DD1" s="387"/>
      <c r="DE1" s="387"/>
      <c r="DF1" s="387"/>
      <c r="DG1" s="387"/>
      <c r="DH1" s="387"/>
      <c r="DI1" s="387"/>
      <c r="DJ1" s="387"/>
      <c r="DK1" s="387"/>
      <c r="DL1" s="387"/>
      <c r="DM1" s="387"/>
      <c r="DN1" s="387"/>
      <c r="DO1" s="387"/>
      <c r="DP1" s="387"/>
      <c r="DQ1" s="387"/>
      <c r="DR1" s="387"/>
      <c r="DS1" s="387"/>
      <c r="DT1" s="387"/>
      <c r="DU1" s="387"/>
      <c r="DV1" s="387"/>
      <c r="DW1" s="387"/>
      <c r="DX1" s="387"/>
      <c r="DY1" s="387"/>
      <c r="DZ1" s="387"/>
      <c r="EA1" s="387"/>
      <c r="EB1" s="387"/>
      <c r="EC1" s="387"/>
      <c r="ED1" s="387"/>
      <c r="EE1" s="387"/>
      <c r="EF1" s="387"/>
      <c r="EG1" s="387"/>
      <c r="EH1" s="387"/>
      <c r="EI1" s="387"/>
      <c r="EJ1" s="387"/>
      <c r="EK1" s="387"/>
      <c r="EL1" s="387"/>
      <c r="EM1" s="387"/>
      <c r="EN1" s="387"/>
      <c r="EO1" s="387"/>
      <c r="EP1" s="387"/>
      <c r="EQ1" s="387"/>
      <c r="ER1" s="387"/>
      <c r="ES1" s="387"/>
      <c r="ET1" s="387"/>
      <c r="EU1" s="387"/>
      <c r="EV1" s="387"/>
      <c r="EW1" s="387"/>
      <c r="EX1" s="387"/>
      <c r="EY1" s="387"/>
      <c r="EZ1" s="387"/>
      <c r="FA1" s="387"/>
      <c r="FB1" s="387"/>
      <c r="FC1" s="387"/>
      <c r="FD1" s="387"/>
      <c r="FE1" s="387"/>
      <c r="FF1" s="387"/>
      <c r="FG1" s="387"/>
      <c r="FH1" s="387"/>
      <c r="FI1" s="387"/>
      <c r="FJ1" s="387"/>
      <c r="FK1" s="387"/>
      <c r="FL1" s="387"/>
      <c r="FM1" s="387"/>
      <c r="FN1" s="387"/>
      <c r="FO1" s="387"/>
      <c r="FP1" s="387"/>
      <c r="FQ1" s="387"/>
      <c r="FR1" s="387"/>
      <c r="FS1" s="387"/>
      <c r="FT1" s="387"/>
      <c r="FU1" s="387"/>
      <c r="FV1" s="387"/>
      <c r="FW1" s="387"/>
      <c r="FX1" s="387"/>
      <c r="FY1" s="387"/>
      <c r="FZ1" s="387"/>
      <c r="GA1" s="387"/>
      <c r="GB1" s="387"/>
      <c r="GC1" s="387"/>
      <c r="GD1" s="387"/>
      <c r="GE1" s="387"/>
      <c r="GF1" s="387"/>
      <c r="GG1" s="387"/>
      <c r="GH1" s="387"/>
      <c r="GI1" s="387"/>
      <c r="GJ1" s="387"/>
      <c r="GK1" s="387"/>
      <c r="GL1" s="387"/>
      <c r="GM1" s="387"/>
      <c r="GN1" s="387"/>
      <c r="GO1" s="387"/>
      <c r="GP1" s="387"/>
      <c r="GQ1" s="387"/>
      <c r="GR1" s="387" t="s">
        <v>1294</v>
      </c>
    </row>
    <row r="2" spans="1:200" ht="8.25" customHeight="1">
      <c r="AU2" s="388">
        <v>42035</v>
      </c>
      <c r="AV2" s="388">
        <v>41981</v>
      </c>
      <c r="AW2" s="387">
        <v>50</v>
      </c>
      <c r="AX2" s="387"/>
      <c r="AY2" s="387"/>
      <c r="AZ2" s="387"/>
      <c r="BA2" s="387"/>
      <c r="BB2" s="387"/>
      <c r="BC2" s="387"/>
      <c r="BD2" s="387"/>
      <c r="BE2" s="387"/>
      <c r="BF2" s="387"/>
      <c r="BG2" s="387"/>
      <c r="BH2" s="387"/>
      <c r="BI2" s="387"/>
      <c r="BJ2" s="387"/>
      <c r="BK2" s="387"/>
      <c r="BL2" s="387"/>
      <c r="BM2" s="387"/>
      <c r="BN2" s="387"/>
      <c r="BO2" s="387"/>
      <c r="BP2" s="387"/>
      <c r="BQ2" s="387"/>
      <c r="BR2" s="387"/>
      <c r="BS2" s="387"/>
      <c r="BT2" s="387"/>
      <c r="BU2" s="387"/>
      <c r="BV2" s="387"/>
      <c r="BW2" s="387"/>
      <c r="BX2" s="387"/>
      <c r="BY2" s="387"/>
      <c r="BZ2" s="387"/>
      <c r="CA2" s="387"/>
      <c r="CB2" s="387"/>
      <c r="CC2" s="387"/>
      <c r="CD2" s="387"/>
      <c r="CE2" s="387"/>
      <c r="CF2" s="387"/>
      <c r="CG2" s="387"/>
      <c r="CH2" s="387"/>
      <c r="CI2" s="387"/>
      <c r="CJ2" s="387"/>
      <c r="CK2" s="387"/>
      <c r="CL2" s="387"/>
      <c r="CM2" s="387"/>
      <c r="CN2" s="387"/>
      <c r="CO2" s="387"/>
      <c r="CP2" s="387"/>
      <c r="CQ2" s="387"/>
      <c r="CR2" s="387"/>
      <c r="CS2" s="387"/>
      <c r="CT2" s="387"/>
      <c r="CU2" s="387"/>
      <c r="CV2" s="387"/>
      <c r="CW2" s="387"/>
      <c r="CX2" s="387"/>
      <c r="CY2" s="387"/>
      <c r="CZ2" s="387"/>
      <c r="DA2" s="387"/>
      <c r="DB2" s="387"/>
      <c r="DC2" s="387"/>
      <c r="DD2" s="387"/>
      <c r="DE2" s="387"/>
      <c r="DF2" s="387"/>
      <c r="DG2" s="387"/>
      <c r="DH2" s="387"/>
      <c r="DI2" s="387"/>
      <c r="DJ2" s="387"/>
      <c r="DK2" s="387"/>
      <c r="DL2" s="387"/>
      <c r="DM2" s="387"/>
      <c r="DN2" s="387"/>
      <c r="DO2" s="387"/>
      <c r="DP2" s="387"/>
      <c r="DQ2" s="387"/>
      <c r="DR2" s="387"/>
      <c r="DS2" s="387"/>
      <c r="DT2" s="387"/>
      <c r="DU2" s="387"/>
      <c r="DV2" s="387"/>
      <c r="DW2" s="387"/>
      <c r="DX2" s="387"/>
      <c r="DY2" s="387"/>
      <c r="DZ2" s="387"/>
      <c r="EA2" s="387"/>
      <c r="EB2" s="387"/>
      <c r="EC2" s="387"/>
      <c r="ED2" s="387"/>
      <c r="EE2" s="387"/>
      <c r="EF2" s="387"/>
      <c r="EG2" s="387"/>
      <c r="EH2" s="387"/>
      <c r="EI2" s="387"/>
      <c r="EJ2" s="387"/>
      <c r="EK2" s="387"/>
      <c r="EL2" s="387"/>
      <c r="EM2" s="387"/>
      <c r="EN2" s="387"/>
      <c r="EO2" s="387"/>
      <c r="EP2" s="387"/>
      <c r="EQ2" s="387"/>
      <c r="ER2" s="387"/>
      <c r="ES2" s="387"/>
      <c r="ET2" s="387"/>
      <c r="EU2" s="387"/>
      <c r="EV2" s="387"/>
      <c r="EW2" s="387"/>
      <c r="EX2" s="387"/>
      <c r="EY2" s="387"/>
      <c r="EZ2" s="387"/>
      <c r="FA2" s="387"/>
      <c r="FB2" s="387"/>
      <c r="FC2" s="387"/>
      <c r="FD2" s="387"/>
      <c r="FE2" s="387"/>
      <c r="FF2" s="387"/>
      <c r="FG2" s="387"/>
      <c r="FH2" s="387"/>
      <c r="FI2" s="387"/>
      <c r="FJ2" s="387"/>
      <c r="FK2" s="387"/>
      <c r="FL2" s="387"/>
      <c r="FM2" s="387"/>
      <c r="FN2" s="387"/>
      <c r="FO2" s="387"/>
      <c r="FP2" s="387"/>
      <c r="FQ2" s="387"/>
      <c r="FR2" s="387"/>
      <c r="FS2" s="387"/>
      <c r="FT2" s="387"/>
      <c r="FU2" s="387"/>
      <c r="FV2" s="387"/>
      <c r="FW2" s="387"/>
      <c r="FX2" s="387"/>
      <c r="FY2" s="387"/>
      <c r="FZ2" s="387"/>
      <c r="GA2" s="387"/>
      <c r="GB2" s="387"/>
      <c r="GC2" s="387"/>
      <c r="GD2" s="387"/>
      <c r="GE2" s="387"/>
      <c r="GF2" s="387"/>
      <c r="GG2" s="387"/>
      <c r="GH2" s="387"/>
      <c r="GI2" s="387"/>
      <c r="GJ2" s="387"/>
      <c r="GK2" s="387"/>
      <c r="GL2" s="387"/>
      <c r="GM2" s="387"/>
      <c r="GN2" s="387"/>
      <c r="GO2" s="387"/>
      <c r="GP2" s="387"/>
      <c r="GQ2" s="387"/>
      <c r="GR2" s="387"/>
    </row>
    <row r="3" spans="1:200" ht="18.75" customHeight="1">
      <c r="A3" s="338" t="s">
        <v>1242</v>
      </c>
      <c r="D3" s="339" t="s">
        <v>1313</v>
      </c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U3" s="387">
        <v>0.18</v>
      </c>
      <c r="AV3" s="389">
        <v>6315533.2400000002</v>
      </c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7"/>
      <c r="BJ3" s="387"/>
      <c r="BK3" s="387"/>
      <c r="BL3" s="387"/>
      <c r="BM3" s="387"/>
      <c r="BN3" s="387"/>
      <c r="BO3" s="387"/>
      <c r="BP3" s="387"/>
      <c r="BQ3" s="387"/>
      <c r="BR3" s="387"/>
      <c r="BS3" s="387"/>
      <c r="BT3" s="387"/>
      <c r="BU3" s="387"/>
      <c r="BV3" s="387"/>
      <c r="BW3" s="387"/>
      <c r="BX3" s="387"/>
      <c r="BY3" s="387"/>
      <c r="BZ3" s="387"/>
      <c r="CA3" s="387"/>
      <c r="CB3" s="387"/>
      <c r="CC3" s="387"/>
      <c r="CD3" s="387"/>
      <c r="CE3" s="387"/>
      <c r="CF3" s="387"/>
      <c r="CG3" s="387"/>
      <c r="CH3" s="387"/>
      <c r="CI3" s="387"/>
      <c r="CJ3" s="387"/>
      <c r="CK3" s="387"/>
      <c r="CL3" s="387"/>
      <c r="CM3" s="387"/>
      <c r="CN3" s="387"/>
      <c r="CO3" s="387"/>
      <c r="CP3" s="387"/>
      <c r="CQ3" s="387"/>
      <c r="CR3" s="387"/>
      <c r="CS3" s="387"/>
      <c r="CT3" s="387"/>
      <c r="CU3" s="387"/>
      <c r="CV3" s="387"/>
      <c r="CW3" s="387"/>
      <c r="CX3" s="387"/>
      <c r="CY3" s="387"/>
      <c r="CZ3" s="387"/>
      <c r="DA3" s="387"/>
      <c r="DB3" s="387"/>
      <c r="DC3" s="387"/>
      <c r="DD3" s="387"/>
      <c r="DE3" s="387"/>
      <c r="DF3" s="387"/>
      <c r="DG3" s="387"/>
      <c r="DH3" s="387"/>
      <c r="DI3" s="387"/>
      <c r="DJ3" s="387"/>
      <c r="DK3" s="387"/>
      <c r="DL3" s="387"/>
      <c r="DM3" s="387"/>
      <c r="DN3" s="387"/>
      <c r="DO3" s="387"/>
      <c r="DP3" s="387"/>
      <c r="DQ3" s="387"/>
      <c r="DR3" s="387"/>
      <c r="DS3" s="387"/>
      <c r="DT3" s="387"/>
      <c r="DU3" s="387"/>
      <c r="DV3" s="387"/>
      <c r="DW3" s="387"/>
      <c r="DX3" s="387"/>
      <c r="DY3" s="387"/>
      <c r="DZ3" s="387"/>
      <c r="EA3" s="387"/>
      <c r="EB3" s="387"/>
      <c r="EC3" s="387"/>
      <c r="ED3" s="387"/>
      <c r="EE3" s="387"/>
      <c r="EF3" s="387"/>
      <c r="EG3" s="387"/>
      <c r="EH3" s="387"/>
      <c r="EI3" s="387"/>
      <c r="EJ3" s="387"/>
      <c r="EK3" s="387"/>
      <c r="EL3" s="387"/>
      <c r="EM3" s="387"/>
      <c r="EN3" s="387"/>
      <c r="EO3" s="387"/>
      <c r="EP3" s="387"/>
      <c r="EQ3" s="387"/>
      <c r="ER3" s="387"/>
      <c r="ES3" s="387"/>
      <c r="ET3" s="387"/>
      <c r="EU3" s="387"/>
      <c r="EV3" s="387"/>
      <c r="EW3" s="387"/>
      <c r="EX3" s="387"/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7"/>
      <c r="FL3" s="387"/>
      <c r="FM3" s="387"/>
      <c r="FN3" s="387"/>
      <c r="FO3" s="387"/>
      <c r="FP3" s="387"/>
      <c r="FQ3" s="387"/>
      <c r="FR3" s="387"/>
      <c r="FS3" s="387"/>
      <c r="FT3" s="387"/>
      <c r="FU3" s="387"/>
      <c r="FV3" s="387"/>
      <c r="FW3" s="387"/>
      <c r="FX3" s="387"/>
      <c r="FY3" s="387"/>
      <c r="FZ3" s="387"/>
      <c r="GA3" s="387"/>
      <c r="GB3" s="387"/>
      <c r="GC3" s="387"/>
      <c r="GD3" s="387"/>
      <c r="GE3" s="387"/>
      <c r="GF3" s="387"/>
      <c r="GG3" s="387"/>
      <c r="GH3" s="387"/>
      <c r="GI3" s="387"/>
      <c r="GJ3" s="387"/>
      <c r="GK3" s="387"/>
      <c r="GL3" s="387"/>
      <c r="GM3" s="387"/>
      <c r="GN3" s="387"/>
      <c r="GO3" s="387"/>
      <c r="GP3" s="387"/>
      <c r="GQ3" s="387"/>
      <c r="GR3" s="386" t="s">
        <v>666</v>
      </c>
    </row>
    <row r="4" spans="1:200" ht="18.75" customHeight="1">
      <c r="AU4" s="387">
        <v>1</v>
      </c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  <c r="BG4" s="387"/>
      <c r="BH4" s="387"/>
      <c r="BI4" s="387"/>
      <c r="BJ4" s="387"/>
      <c r="BK4" s="387"/>
      <c r="BL4" s="387"/>
      <c r="BM4" s="387"/>
      <c r="BN4" s="387"/>
      <c r="BO4" s="387"/>
      <c r="BP4" s="387"/>
      <c r="BQ4" s="387"/>
      <c r="BR4" s="387"/>
      <c r="BS4" s="387"/>
      <c r="BT4" s="387"/>
      <c r="BU4" s="387"/>
      <c r="BV4" s="387"/>
      <c r="BW4" s="387"/>
      <c r="BX4" s="387"/>
      <c r="BY4" s="387"/>
      <c r="BZ4" s="387"/>
      <c r="CA4" s="387"/>
      <c r="CB4" s="387"/>
      <c r="CC4" s="387"/>
      <c r="CD4" s="387"/>
      <c r="CE4" s="387"/>
      <c r="CF4" s="387"/>
      <c r="CG4" s="387"/>
      <c r="CH4" s="387"/>
      <c r="CI4" s="387"/>
      <c r="CJ4" s="387"/>
      <c r="CK4" s="387"/>
      <c r="CL4" s="387"/>
      <c r="CM4" s="387"/>
      <c r="CN4" s="387"/>
      <c r="CO4" s="387"/>
      <c r="CP4" s="387"/>
      <c r="CQ4" s="387"/>
      <c r="CR4" s="387"/>
      <c r="CS4" s="387"/>
      <c r="CT4" s="387"/>
      <c r="CU4" s="387"/>
      <c r="CV4" s="387"/>
      <c r="CW4" s="387"/>
      <c r="CX4" s="387"/>
      <c r="CY4" s="387"/>
      <c r="CZ4" s="387"/>
      <c r="DA4" s="387"/>
      <c r="DB4" s="387"/>
      <c r="DC4" s="387"/>
      <c r="DD4" s="387"/>
      <c r="DE4" s="387"/>
      <c r="DF4" s="387"/>
      <c r="DG4" s="387"/>
      <c r="DH4" s="387"/>
      <c r="DI4" s="387"/>
      <c r="DJ4" s="387"/>
      <c r="DK4" s="387"/>
      <c r="DL4" s="387"/>
      <c r="DM4" s="387"/>
      <c r="DN4" s="387"/>
      <c r="DO4" s="387"/>
      <c r="DP4" s="387"/>
      <c r="DQ4" s="387"/>
      <c r="DR4" s="387"/>
      <c r="DS4" s="387"/>
      <c r="DT4" s="387"/>
      <c r="DU4" s="387"/>
      <c r="DV4" s="387"/>
      <c r="DW4" s="387"/>
      <c r="DX4" s="387"/>
      <c r="DY4" s="387"/>
      <c r="DZ4" s="387"/>
      <c r="EA4" s="387"/>
      <c r="EB4" s="387"/>
      <c r="EC4" s="387"/>
      <c r="ED4" s="387"/>
      <c r="EE4" s="387"/>
      <c r="EF4" s="387"/>
      <c r="EG4" s="387"/>
      <c r="EH4" s="387"/>
      <c r="EI4" s="387"/>
      <c r="EJ4" s="387"/>
      <c r="EK4" s="387"/>
      <c r="EL4" s="387"/>
      <c r="EM4" s="387"/>
      <c r="EN4" s="387"/>
      <c r="EO4" s="387"/>
      <c r="EP4" s="387"/>
      <c r="EQ4" s="387"/>
      <c r="ER4" s="387"/>
      <c r="ES4" s="387"/>
      <c r="ET4" s="387"/>
      <c r="EU4" s="387"/>
      <c r="EV4" s="387"/>
      <c r="EW4" s="387"/>
      <c r="EX4" s="387"/>
      <c r="EY4" s="387"/>
      <c r="EZ4" s="387"/>
      <c r="FA4" s="387"/>
      <c r="FB4" s="387"/>
      <c r="FC4" s="387"/>
      <c r="FD4" s="387"/>
      <c r="FE4" s="387"/>
      <c r="FF4" s="387"/>
      <c r="FG4" s="387"/>
      <c r="FH4" s="387"/>
      <c r="FI4" s="387"/>
      <c r="FJ4" s="387"/>
      <c r="FK4" s="387"/>
      <c r="FL4" s="387"/>
      <c r="FM4" s="387"/>
      <c r="FN4" s="387"/>
      <c r="FO4" s="387"/>
      <c r="FP4" s="387"/>
      <c r="FQ4" s="387"/>
      <c r="FR4" s="387"/>
      <c r="FS4" s="387"/>
      <c r="FT4" s="387"/>
      <c r="FU4" s="387"/>
      <c r="FV4" s="387"/>
      <c r="FW4" s="387"/>
      <c r="FX4" s="387"/>
      <c r="FY4" s="387"/>
      <c r="FZ4" s="387"/>
      <c r="GA4" s="387"/>
      <c r="GB4" s="387"/>
      <c r="GC4" s="387"/>
      <c r="GD4" s="387"/>
      <c r="GE4" s="387"/>
      <c r="GF4" s="387"/>
      <c r="GG4" s="387"/>
      <c r="GH4" s="387"/>
      <c r="GI4" s="387"/>
      <c r="GJ4" s="387"/>
      <c r="GK4" s="387"/>
      <c r="GL4" s="387"/>
      <c r="GM4" s="387"/>
      <c r="GN4" s="387"/>
      <c r="GO4" s="387"/>
      <c r="GP4" s="387"/>
      <c r="GQ4" s="387"/>
      <c r="GR4" s="386" t="s">
        <v>1311</v>
      </c>
    </row>
    <row r="5" spans="1:200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U5" s="387"/>
      <c r="AV5" s="387"/>
      <c r="AW5" s="387"/>
      <c r="AX5" s="387"/>
      <c r="AY5" s="387"/>
      <c r="AZ5" s="387"/>
      <c r="BA5" s="390">
        <f>A5</f>
        <v>0</v>
      </c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  <c r="CV5" s="387"/>
      <c r="CW5" s="387"/>
      <c r="CX5" s="387"/>
      <c r="CY5" s="387"/>
      <c r="CZ5" s="387"/>
      <c r="DA5" s="387"/>
      <c r="DB5" s="387"/>
      <c r="DC5" s="387"/>
      <c r="DD5" s="387"/>
      <c r="DE5" s="387"/>
      <c r="DF5" s="387"/>
      <c r="DG5" s="387"/>
      <c r="DH5" s="387"/>
      <c r="DI5" s="387"/>
      <c r="DJ5" s="387"/>
      <c r="DK5" s="387"/>
      <c r="DL5" s="387"/>
      <c r="DM5" s="387"/>
      <c r="DN5" s="387"/>
      <c r="DO5" s="387"/>
      <c r="DP5" s="387"/>
      <c r="DQ5" s="387"/>
      <c r="DR5" s="387"/>
      <c r="DS5" s="387"/>
      <c r="DT5" s="387"/>
      <c r="DU5" s="387"/>
      <c r="DV5" s="387"/>
      <c r="DW5" s="387"/>
      <c r="DX5" s="387"/>
      <c r="DY5" s="387"/>
      <c r="DZ5" s="387"/>
      <c r="EA5" s="387"/>
      <c r="EB5" s="387"/>
      <c r="EC5" s="387"/>
      <c r="ED5" s="387"/>
      <c r="EE5" s="387"/>
      <c r="EF5" s="387"/>
      <c r="EG5" s="387"/>
      <c r="EH5" s="387"/>
      <c r="EI5" s="387"/>
      <c r="EJ5" s="387"/>
      <c r="EK5" s="387"/>
      <c r="EL5" s="387"/>
      <c r="EM5" s="387"/>
      <c r="EN5" s="387"/>
      <c r="EO5" s="387"/>
      <c r="EP5" s="387"/>
      <c r="EQ5" s="387"/>
      <c r="ER5" s="387"/>
      <c r="ES5" s="387"/>
      <c r="ET5" s="387"/>
      <c r="EU5" s="387"/>
      <c r="EV5" s="387"/>
      <c r="EW5" s="387"/>
      <c r="EX5" s="387"/>
      <c r="EY5" s="387"/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387"/>
      <c r="FL5" s="387"/>
      <c r="FM5" s="387"/>
      <c r="FN5" s="387"/>
      <c r="FO5" s="387"/>
      <c r="FP5" s="387"/>
      <c r="FQ5" s="387"/>
      <c r="FR5" s="387"/>
      <c r="FS5" s="387"/>
      <c r="FT5" s="387"/>
      <c r="FU5" s="387"/>
      <c r="FV5" s="387"/>
      <c r="FW5" s="387"/>
      <c r="FX5" s="387"/>
      <c r="FY5" s="387"/>
      <c r="FZ5" s="387"/>
      <c r="GA5" s="387"/>
      <c r="GB5" s="387"/>
      <c r="GC5" s="387"/>
      <c r="GD5" s="387"/>
      <c r="GE5" s="387"/>
      <c r="GF5" s="387"/>
      <c r="GG5" s="387"/>
      <c r="GH5" s="387"/>
      <c r="GI5" s="387"/>
      <c r="GJ5" s="387"/>
      <c r="GK5" s="387"/>
      <c r="GL5" s="387"/>
      <c r="GM5" s="387"/>
      <c r="GN5" s="387"/>
      <c r="GO5" s="387"/>
      <c r="GP5" s="387"/>
      <c r="GQ5" s="387"/>
      <c r="GR5" s="386"/>
    </row>
    <row r="6" spans="1:200" ht="18.75" customHeight="1"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/>
      <c r="BN6" s="387"/>
      <c r="BO6" s="387"/>
      <c r="BP6" s="387"/>
      <c r="BQ6" s="387"/>
      <c r="BR6" s="387"/>
      <c r="BS6" s="387"/>
      <c r="BT6" s="387"/>
      <c r="BU6" s="387"/>
      <c r="BV6" s="387"/>
      <c r="BW6" s="387"/>
      <c r="BX6" s="387"/>
      <c r="BY6" s="387"/>
      <c r="BZ6" s="387"/>
      <c r="CA6" s="387"/>
      <c r="CB6" s="387"/>
      <c r="CC6" s="387"/>
      <c r="CD6" s="387"/>
      <c r="CE6" s="387"/>
      <c r="CF6" s="387"/>
      <c r="CG6" s="387"/>
      <c r="CH6" s="387"/>
      <c r="CI6" s="387"/>
      <c r="CJ6" s="387"/>
      <c r="CK6" s="387"/>
      <c r="CL6" s="387"/>
      <c r="CM6" s="387"/>
      <c r="CN6" s="387"/>
      <c r="CO6" s="387"/>
      <c r="CP6" s="387"/>
      <c r="CQ6" s="387"/>
      <c r="CR6" s="387"/>
      <c r="CS6" s="387"/>
      <c r="CT6" s="387"/>
      <c r="CU6" s="387"/>
      <c r="CV6" s="387"/>
      <c r="CW6" s="387"/>
      <c r="CX6" s="387"/>
      <c r="CY6" s="387"/>
      <c r="CZ6" s="387"/>
      <c r="DA6" s="387"/>
      <c r="DB6" s="387"/>
      <c r="DC6" s="387"/>
      <c r="DD6" s="387"/>
      <c r="DE6" s="387"/>
      <c r="DF6" s="387"/>
      <c r="DG6" s="387"/>
      <c r="DH6" s="387"/>
      <c r="DI6" s="387"/>
      <c r="DJ6" s="387"/>
      <c r="DK6" s="387"/>
      <c r="DL6" s="387"/>
      <c r="DM6" s="387"/>
      <c r="DN6" s="387"/>
      <c r="DO6" s="387"/>
      <c r="DP6" s="387"/>
      <c r="DQ6" s="387"/>
      <c r="DR6" s="387"/>
      <c r="DS6" s="387"/>
      <c r="DT6" s="387"/>
      <c r="DU6" s="387"/>
      <c r="DV6" s="387"/>
      <c r="DW6" s="387"/>
      <c r="DX6" s="387"/>
      <c r="DY6" s="387"/>
      <c r="DZ6" s="387"/>
      <c r="EA6" s="387"/>
      <c r="EB6" s="387"/>
      <c r="EC6" s="387"/>
      <c r="ED6" s="387"/>
      <c r="EE6" s="387"/>
      <c r="EF6" s="387"/>
      <c r="EG6" s="387"/>
      <c r="EH6" s="387"/>
      <c r="EI6" s="387"/>
      <c r="EJ6" s="387"/>
      <c r="EK6" s="387"/>
      <c r="EL6" s="387"/>
      <c r="EM6" s="387"/>
      <c r="EN6" s="387"/>
      <c r="EO6" s="387"/>
      <c r="EP6" s="387"/>
      <c r="EQ6" s="387"/>
      <c r="ER6" s="387"/>
      <c r="ES6" s="387"/>
      <c r="ET6" s="387"/>
      <c r="EU6" s="387"/>
      <c r="EV6" s="387"/>
      <c r="EW6" s="387"/>
      <c r="EX6" s="387"/>
      <c r="EY6" s="387"/>
      <c r="EZ6" s="387"/>
      <c r="FA6" s="387"/>
      <c r="FB6" s="387"/>
      <c r="FC6" s="387"/>
      <c r="FD6" s="387"/>
      <c r="FE6" s="387"/>
      <c r="FF6" s="387"/>
      <c r="FG6" s="387"/>
      <c r="FH6" s="387"/>
      <c r="FI6" s="387"/>
      <c r="FJ6" s="387"/>
      <c r="FK6" s="387"/>
      <c r="FL6" s="387"/>
      <c r="FM6" s="387"/>
      <c r="FN6" s="387"/>
      <c r="FO6" s="387"/>
      <c r="FP6" s="387"/>
      <c r="FQ6" s="387"/>
      <c r="FR6" s="387"/>
      <c r="FS6" s="387"/>
      <c r="FT6" s="387"/>
      <c r="FU6" s="387"/>
      <c r="FV6" s="387"/>
      <c r="FW6" s="387"/>
      <c r="FX6" s="387"/>
      <c r="FY6" s="387"/>
      <c r="FZ6" s="387"/>
      <c r="GA6" s="387"/>
      <c r="GB6" s="387"/>
      <c r="GC6" s="387"/>
      <c r="GD6" s="387"/>
      <c r="GE6" s="387"/>
      <c r="GF6" s="387"/>
      <c r="GG6" s="387"/>
      <c r="GH6" s="387"/>
      <c r="GI6" s="387"/>
      <c r="GJ6" s="387"/>
      <c r="GK6" s="387"/>
      <c r="GL6" s="387"/>
      <c r="GM6" s="387"/>
      <c r="GN6" s="387"/>
      <c r="GO6" s="387"/>
      <c r="GP6" s="387"/>
      <c r="GQ6" s="387"/>
      <c r="GR6" s="387"/>
    </row>
    <row r="7" spans="1:200" ht="18.75" customHeight="1">
      <c r="A7" s="341" t="s">
        <v>1295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U7" s="387"/>
      <c r="AV7" s="387"/>
      <c r="AW7" s="387"/>
      <c r="AX7" s="387"/>
      <c r="AY7" s="387"/>
      <c r="AZ7" s="387"/>
      <c r="BA7" s="387"/>
      <c r="BB7" s="387"/>
      <c r="BC7" s="387"/>
      <c r="BD7" s="387"/>
      <c r="BE7" s="387"/>
      <c r="BF7" s="387"/>
      <c r="BG7" s="387"/>
      <c r="BH7" s="387"/>
      <c r="BI7" s="387"/>
      <c r="BJ7" s="387"/>
      <c r="BK7" s="387"/>
      <c r="BL7" s="387"/>
      <c r="BM7" s="387"/>
      <c r="BN7" s="387"/>
      <c r="BO7" s="387"/>
      <c r="BP7" s="387"/>
      <c r="BQ7" s="387"/>
      <c r="BR7" s="387"/>
      <c r="BS7" s="387"/>
      <c r="BT7" s="387"/>
      <c r="BU7" s="387"/>
      <c r="BV7" s="387"/>
      <c r="BW7" s="387"/>
      <c r="BX7" s="387"/>
      <c r="BY7" s="387"/>
      <c r="BZ7" s="387"/>
      <c r="CA7" s="387"/>
      <c r="CB7" s="387"/>
      <c r="CC7" s="387"/>
      <c r="CD7" s="387"/>
      <c r="CE7" s="387"/>
      <c r="CF7" s="387"/>
      <c r="CG7" s="387"/>
      <c r="CH7" s="387"/>
      <c r="CI7" s="387"/>
      <c r="CJ7" s="387"/>
      <c r="CK7" s="387"/>
      <c r="CL7" s="387"/>
      <c r="CM7" s="387"/>
      <c r="CN7" s="387"/>
      <c r="CO7" s="387"/>
      <c r="CP7" s="387"/>
      <c r="CQ7" s="387"/>
      <c r="CR7" s="387"/>
      <c r="CS7" s="387"/>
      <c r="CT7" s="387"/>
      <c r="CU7" s="387"/>
      <c r="CV7" s="387"/>
      <c r="CW7" s="387"/>
      <c r="CX7" s="387"/>
      <c r="CY7" s="387"/>
      <c r="CZ7" s="387"/>
      <c r="DA7" s="387"/>
      <c r="DB7" s="387"/>
      <c r="DC7" s="387"/>
      <c r="DD7" s="387"/>
      <c r="DE7" s="387"/>
      <c r="DF7" s="387"/>
      <c r="DG7" s="387"/>
      <c r="DH7" s="387"/>
      <c r="DI7" s="387"/>
      <c r="DJ7" s="387"/>
      <c r="DK7" s="387"/>
      <c r="DL7" s="387"/>
      <c r="DM7" s="387"/>
      <c r="DN7" s="387"/>
      <c r="DO7" s="387"/>
      <c r="DP7" s="387"/>
      <c r="DQ7" s="387"/>
      <c r="DR7" s="387"/>
      <c r="DS7" s="387"/>
      <c r="DT7" s="387"/>
      <c r="DU7" s="387"/>
      <c r="DV7" s="387"/>
      <c r="DW7" s="387"/>
      <c r="DX7" s="387"/>
      <c r="DY7" s="387"/>
      <c r="DZ7" s="387"/>
      <c r="EA7" s="387"/>
      <c r="EB7" s="387"/>
      <c r="EC7" s="387"/>
      <c r="ED7" s="387"/>
      <c r="EE7" s="387"/>
      <c r="EF7" s="387"/>
      <c r="EG7" s="387"/>
      <c r="EH7" s="387"/>
      <c r="EI7" s="387"/>
      <c r="EJ7" s="387"/>
      <c r="EK7" s="387"/>
      <c r="EL7" s="387"/>
      <c r="EM7" s="387"/>
      <c r="EN7" s="387"/>
      <c r="EO7" s="387"/>
      <c r="EP7" s="387"/>
      <c r="EQ7" s="387"/>
      <c r="ER7" s="387"/>
      <c r="ES7" s="387"/>
      <c r="ET7" s="387"/>
      <c r="EU7" s="387"/>
      <c r="EV7" s="387"/>
      <c r="EW7" s="387"/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7"/>
      <c r="FL7" s="387"/>
      <c r="FM7" s="387"/>
      <c r="FN7" s="387"/>
      <c r="FO7" s="387"/>
      <c r="FP7" s="387"/>
      <c r="FQ7" s="387"/>
      <c r="FR7" s="387"/>
      <c r="FS7" s="387"/>
      <c r="FT7" s="387"/>
      <c r="FU7" s="387"/>
      <c r="FV7" s="387"/>
      <c r="FW7" s="387"/>
      <c r="FX7" s="387"/>
      <c r="FY7" s="387"/>
      <c r="FZ7" s="387"/>
      <c r="GA7" s="387"/>
      <c r="GB7" s="387"/>
      <c r="GC7" s="387"/>
      <c r="GD7" s="387"/>
      <c r="GE7" s="387"/>
      <c r="GF7" s="387"/>
      <c r="GG7" s="387"/>
      <c r="GH7" s="387"/>
      <c r="GI7" s="387"/>
      <c r="GJ7" s="387"/>
      <c r="GK7" s="387"/>
      <c r="GL7" s="387"/>
      <c r="GM7" s="387"/>
      <c r="GN7" s="387"/>
      <c r="GO7" s="387"/>
      <c r="GP7" s="387"/>
      <c r="GQ7" s="387"/>
      <c r="GR7" s="387"/>
    </row>
    <row r="8" spans="1:200" ht="18.75" customHeight="1">
      <c r="A8" s="356" t="s">
        <v>1319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9" t="s">
        <v>1300</v>
      </c>
      <c r="T8" s="355"/>
      <c r="U8" s="355"/>
      <c r="V8" s="364" t="s">
        <v>1320</v>
      </c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68"/>
      <c r="AU8" s="387"/>
      <c r="AV8" s="387"/>
      <c r="AW8" s="387"/>
      <c r="AX8" s="387"/>
      <c r="AY8" s="387"/>
      <c r="AZ8" s="387"/>
      <c r="BA8" s="387"/>
      <c r="BB8" s="387"/>
      <c r="BC8" s="387"/>
      <c r="BD8" s="387"/>
      <c r="BE8" s="387"/>
      <c r="BF8" s="387"/>
      <c r="BG8" s="387"/>
      <c r="BH8" s="387"/>
      <c r="BI8" s="387"/>
      <c r="BJ8" s="387"/>
      <c r="BK8" s="387"/>
      <c r="BL8" s="387"/>
      <c r="BM8" s="387"/>
      <c r="BN8" s="387"/>
      <c r="BO8" s="387"/>
      <c r="BP8" s="387"/>
      <c r="BQ8" s="387"/>
      <c r="BR8" s="387"/>
      <c r="BS8" s="387"/>
      <c r="BT8" s="387"/>
      <c r="BU8" s="387"/>
      <c r="BV8" s="387"/>
      <c r="BW8" s="387"/>
      <c r="BX8" s="387"/>
      <c r="BY8" s="387"/>
      <c r="BZ8" s="387"/>
      <c r="CA8" s="387"/>
      <c r="CB8" s="387"/>
      <c r="CC8" s="387"/>
      <c r="CD8" s="387"/>
      <c r="CE8" s="387"/>
      <c r="CF8" s="387"/>
      <c r="CG8" s="387"/>
      <c r="CH8" s="387"/>
      <c r="CI8" s="387"/>
      <c r="CJ8" s="387"/>
      <c r="CK8" s="387"/>
      <c r="CL8" s="387"/>
      <c r="CM8" s="387"/>
      <c r="CN8" s="387"/>
      <c r="CO8" s="387"/>
      <c r="CP8" s="387"/>
      <c r="CQ8" s="387"/>
      <c r="CR8" s="387"/>
      <c r="CS8" s="387"/>
      <c r="CT8" s="387"/>
      <c r="CU8" s="387"/>
      <c r="CV8" s="387"/>
      <c r="CW8" s="387"/>
      <c r="CX8" s="387"/>
      <c r="CY8" s="387"/>
      <c r="CZ8" s="387"/>
      <c r="DA8" s="387"/>
      <c r="DB8" s="387"/>
      <c r="DC8" s="387"/>
      <c r="DD8" s="387"/>
      <c r="DE8" s="387"/>
      <c r="DF8" s="387"/>
      <c r="DG8" s="387"/>
      <c r="DH8" s="387"/>
      <c r="DI8" s="387"/>
      <c r="DJ8" s="387"/>
      <c r="DK8" s="387"/>
      <c r="DL8" s="387"/>
      <c r="DM8" s="387"/>
      <c r="DN8" s="387"/>
      <c r="DO8" s="387"/>
      <c r="DP8" s="387"/>
      <c r="DQ8" s="387"/>
      <c r="DR8" s="387"/>
      <c r="DS8" s="387"/>
      <c r="DT8" s="387"/>
      <c r="DU8" s="387"/>
      <c r="DV8" s="387"/>
      <c r="DW8" s="387"/>
      <c r="DX8" s="387"/>
      <c r="DY8" s="387"/>
      <c r="DZ8" s="387"/>
      <c r="EA8" s="387"/>
      <c r="EB8" s="387"/>
      <c r="EC8" s="387"/>
      <c r="ED8" s="387"/>
      <c r="EE8" s="387"/>
      <c r="EF8" s="387"/>
      <c r="EG8" s="387"/>
      <c r="EH8" s="387"/>
      <c r="EI8" s="387"/>
      <c r="EJ8" s="387"/>
      <c r="EK8" s="387"/>
      <c r="EL8" s="387"/>
      <c r="EM8" s="387"/>
      <c r="EN8" s="387"/>
      <c r="EO8" s="387"/>
      <c r="EP8" s="387"/>
      <c r="EQ8" s="387"/>
      <c r="ER8" s="387"/>
      <c r="ES8" s="387"/>
      <c r="ET8" s="387"/>
      <c r="EU8" s="387"/>
      <c r="EV8" s="387"/>
      <c r="EW8" s="387"/>
      <c r="EX8" s="387"/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7"/>
      <c r="FL8" s="387"/>
      <c r="FM8" s="387"/>
      <c r="FN8" s="387"/>
      <c r="FO8" s="387"/>
      <c r="FP8" s="387"/>
      <c r="FQ8" s="387"/>
      <c r="FR8" s="387"/>
      <c r="FS8" s="387"/>
      <c r="FT8" s="387"/>
      <c r="FU8" s="387"/>
      <c r="FV8" s="387"/>
      <c r="FW8" s="387"/>
      <c r="FX8" s="387"/>
      <c r="FY8" s="387"/>
      <c r="FZ8" s="387"/>
      <c r="GA8" s="387"/>
      <c r="GB8" s="387"/>
      <c r="GC8" s="387"/>
      <c r="GD8" s="387"/>
      <c r="GE8" s="387"/>
      <c r="GF8" s="387"/>
      <c r="GG8" s="387"/>
      <c r="GH8" s="387"/>
      <c r="GI8" s="387"/>
      <c r="GJ8" s="387"/>
      <c r="GK8" s="387"/>
      <c r="GL8" s="387"/>
      <c r="GM8" s="387"/>
      <c r="GN8" s="387"/>
      <c r="GO8" s="387"/>
      <c r="GP8" s="387"/>
      <c r="GQ8" s="387"/>
      <c r="GR8" s="387"/>
    </row>
    <row r="9" spans="1:200" ht="18.75" customHeight="1">
      <c r="A9" s="357"/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61" t="s">
        <v>1301</v>
      </c>
      <c r="T9" s="352"/>
      <c r="U9" s="352"/>
      <c r="V9" s="365" t="s">
        <v>1321</v>
      </c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69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/>
      <c r="BN9" s="387"/>
      <c r="BO9" s="387"/>
      <c r="BP9" s="387"/>
      <c r="BQ9" s="387"/>
      <c r="BR9" s="387"/>
      <c r="BS9" s="387"/>
      <c r="BT9" s="387"/>
      <c r="BU9" s="387"/>
      <c r="BV9" s="387"/>
      <c r="BW9" s="387"/>
      <c r="BX9" s="387"/>
      <c r="BY9" s="387"/>
      <c r="BZ9" s="387"/>
      <c r="CA9" s="387"/>
      <c r="CB9" s="387"/>
      <c r="CC9" s="387"/>
      <c r="CD9" s="387"/>
      <c r="CE9" s="387"/>
      <c r="CF9" s="387"/>
      <c r="CG9" s="387"/>
      <c r="CH9" s="387"/>
      <c r="CI9" s="387"/>
      <c r="CJ9" s="387"/>
      <c r="CK9" s="387"/>
      <c r="CL9" s="387"/>
      <c r="CM9" s="387"/>
      <c r="CN9" s="387"/>
      <c r="CO9" s="387"/>
      <c r="CP9" s="387"/>
      <c r="CQ9" s="387"/>
      <c r="CR9" s="387"/>
      <c r="CS9" s="387"/>
      <c r="CT9" s="387"/>
      <c r="CU9" s="387"/>
      <c r="CV9" s="387"/>
      <c r="CW9" s="387"/>
      <c r="CX9" s="387"/>
      <c r="CY9" s="387"/>
      <c r="CZ9" s="387"/>
      <c r="DA9" s="387"/>
      <c r="DB9" s="387"/>
      <c r="DC9" s="387"/>
      <c r="DD9" s="387"/>
      <c r="DE9" s="387"/>
      <c r="DF9" s="387"/>
      <c r="DG9" s="387"/>
      <c r="DH9" s="387"/>
      <c r="DI9" s="387"/>
      <c r="DJ9" s="387"/>
      <c r="DK9" s="387"/>
      <c r="DL9" s="387"/>
      <c r="DM9" s="387"/>
      <c r="DN9" s="387"/>
      <c r="DO9" s="387"/>
      <c r="DP9" s="387"/>
      <c r="DQ9" s="387"/>
      <c r="DR9" s="387"/>
      <c r="DS9" s="387"/>
      <c r="DT9" s="387"/>
      <c r="DU9" s="387"/>
      <c r="DV9" s="387"/>
      <c r="DW9" s="387"/>
      <c r="DX9" s="387"/>
      <c r="DY9" s="387"/>
      <c r="DZ9" s="387"/>
      <c r="EA9" s="387"/>
      <c r="EB9" s="387"/>
      <c r="EC9" s="387"/>
      <c r="ED9" s="387"/>
      <c r="EE9" s="387"/>
      <c r="EF9" s="387"/>
      <c r="EG9" s="387"/>
      <c r="EH9" s="387"/>
      <c r="EI9" s="387"/>
      <c r="EJ9" s="387"/>
      <c r="EK9" s="387"/>
      <c r="EL9" s="387"/>
      <c r="EM9" s="387"/>
      <c r="EN9" s="387"/>
      <c r="EO9" s="387"/>
      <c r="EP9" s="387"/>
      <c r="EQ9" s="387"/>
      <c r="ER9" s="387"/>
      <c r="ES9" s="387"/>
      <c r="ET9" s="387"/>
      <c r="EU9" s="387"/>
      <c r="EV9" s="387"/>
      <c r="EW9" s="387"/>
      <c r="EX9" s="387"/>
      <c r="EY9" s="387"/>
      <c r="EZ9" s="387"/>
      <c r="FA9" s="387"/>
      <c r="FB9" s="387"/>
      <c r="FC9" s="387"/>
      <c r="FD9" s="387"/>
      <c r="FE9" s="387"/>
      <c r="FF9" s="387"/>
      <c r="FG9" s="387"/>
      <c r="FH9" s="387"/>
      <c r="FI9" s="387"/>
      <c r="FJ9" s="387"/>
      <c r="FK9" s="387"/>
      <c r="FL9" s="387"/>
      <c r="FM9" s="387"/>
      <c r="FN9" s="387"/>
      <c r="FO9" s="387"/>
      <c r="FP9" s="387"/>
      <c r="FQ9" s="387"/>
      <c r="FR9" s="387"/>
      <c r="FS9" s="387"/>
      <c r="FT9" s="387"/>
      <c r="FU9" s="387"/>
      <c r="FV9" s="387"/>
      <c r="FW9" s="387"/>
      <c r="FX9" s="387"/>
      <c r="FY9" s="387"/>
      <c r="FZ9" s="387"/>
      <c r="GA9" s="387"/>
      <c r="GB9" s="387"/>
      <c r="GC9" s="387"/>
      <c r="GD9" s="387"/>
      <c r="GE9" s="387"/>
      <c r="GF9" s="387"/>
      <c r="GG9" s="387"/>
      <c r="GH9" s="387"/>
      <c r="GI9" s="387"/>
      <c r="GJ9" s="387"/>
      <c r="GK9" s="387"/>
      <c r="GL9" s="387"/>
      <c r="GM9" s="387"/>
      <c r="GN9" s="387"/>
      <c r="GO9" s="387"/>
      <c r="GP9" s="387"/>
      <c r="GQ9" s="387"/>
      <c r="GR9" s="387"/>
    </row>
    <row r="10" spans="1:200" ht="18.75" customHeight="1">
      <c r="A10" s="358" t="s">
        <v>1296</v>
      </c>
      <c r="B10" s="350"/>
      <c r="C10" s="350"/>
      <c r="D10" s="350"/>
      <c r="E10" s="350"/>
      <c r="F10" s="350"/>
      <c r="G10" s="350"/>
      <c r="H10" s="350"/>
      <c r="I10" s="350"/>
      <c r="J10" s="344"/>
      <c r="K10" s="344"/>
      <c r="L10" s="344"/>
      <c r="M10" s="344"/>
      <c r="N10" s="344"/>
      <c r="O10" s="344"/>
      <c r="P10" s="344"/>
      <c r="Q10" s="344"/>
      <c r="R10" s="344"/>
      <c r="S10" s="362"/>
      <c r="T10" s="345"/>
      <c r="U10" s="345"/>
      <c r="V10" s="365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69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/>
      <c r="BN10" s="387"/>
      <c r="BO10" s="387"/>
      <c r="BP10" s="387"/>
      <c r="BQ10" s="387"/>
      <c r="BR10" s="387"/>
      <c r="BS10" s="387"/>
      <c r="BT10" s="387"/>
      <c r="BU10" s="387"/>
      <c r="BV10" s="387"/>
      <c r="BW10" s="387"/>
      <c r="BX10" s="387"/>
      <c r="BY10" s="387"/>
      <c r="BZ10" s="387"/>
      <c r="CA10" s="387"/>
      <c r="CB10" s="387"/>
      <c r="CC10" s="387"/>
      <c r="CD10" s="387"/>
      <c r="CE10" s="387"/>
      <c r="CF10" s="387"/>
      <c r="CG10" s="387"/>
      <c r="CH10" s="387"/>
      <c r="CI10" s="387"/>
      <c r="CJ10" s="387"/>
      <c r="CK10" s="387"/>
      <c r="CL10" s="387"/>
      <c r="CM10" s="387"/>
      <c r="CN10" s="387"/>
      <c r="CO10" s="387"/>
      <c r="CP10" s="387"/>
      <c r="CQ10" s="387"/>
      <c r="CR10" s="387"/>
      <c r="CS10" s="387"/>
      <c r="CT10" s="387"/>
      <c r="CU10" s="387"/>
      <c r="CV10" s="387"/>
      <c r="CW10" s="387"/>
      <c r="CX10" s="387"/>
      <c r="CY10" s="387"/>
      <c r="CZ10" s="387"/>
      <c r="DA10" s="387"/>
      <c r="DB10" s="387"/>
      <c r="DC10" s="387"/>
      <c r="DD10" s="387"/>
      <c r="DE10" s="387"/>
      <c r="DF10" s="387"/>
      <c r="DG10" s="387"/>
      <c r="DH10" s="387"/>
      <c r="DI10" s="387"/>
      <c r="DJ10" s="387"/>
      <c r="DK10" s="387"/>
      <c r="DL10" s="387"/>
      <c r="DM10" s="387"/>
      <c r="DN10" s="387"/>
      <c r="DO10" s="387"/>
      <c r="DP10" s="387"/>
      <c r="DQ10" s="387"/>
      <c r="DR10" s="387"/>
      <c r="DS10" s="387"/>
      <c r="DT10" s="387"/>
      <c r="DU10" s="387"/>
      <c r="DV10" s="387"/>
      <c r="DW10" s="387"/>
      <c r="DX10" s="387"/>
      <c r="DY10" s="387"/>
      <c r="DZ10" s="387"/>
      <c r="EA10" s="387"/>
      <c r="EB10" s="387"/>
      <c r="EC10" s="387"/>
      <c r="ED10" s="387"/>
      <c r="EE10" s="387"/>
      <c r="EF10" s="387"/>
      <c r="EG10" s="387"/>
      <c r="EH10" s="387"/>
      <c r="EI10" s="387"/>
      <c r="EJ10" s="387"/>
      <c r="EK10" s="387"/>
      <c r="EL10" s="387"/>
      <c r="EM10" s="387"/>
      <c r="EN10" s="387"/>
      <c r="EO10" s="387"/>
      <c r="EP10" s="387"/>
      <c r="EQ10" s="387"/>
      <c r="ER10" s="387"/>
      <c r="ES10" s="387"/>
      <c r="ET10" s="387"/>
      <c r="EU10" s="387"/>
      <c r="EV10" s="387"/>
      <c r="EW10" s="387"/>
      <c r="EX10" s="387"/>
      <c r="EY10" s="387"/>
      <c r="EZ10" s="387"/>
      <c r="FA10" s="387"/>
      <c r="FB10" s="387"/>
      <c r="FC10" s="387"/>
      <c r="FD10" s="387"/>
      <c r="FE10" s="387"/>
      <c r="FF10" s="387"/>
      <c r="FG10" s="387"/>
      <c r="FH10" s="387"/>
      <c r="FI10" s="387"/>
      <c r="FJ10" s="387"/>
      <c r="FK10" s="387"/>
      <c r="FL10" s="387"/>
      <c r="FM10" s="387"/>
      <c r="FN10" s="387"/>
      <c r="FO10" s="387"/>
      <c r="FP10" s="387"/>
      <c r="FQ10" s="387"/>
      <c r="FR10" s="387"/>
      <c r="FS10" s="387"/>
      <c r="FT10" s="387"/>
      <c r="FU10" s="387"/>
      <c r="FV10" s="387"/>
      <c r="FW10" s="387"/>
      <c r="FX10" s="387"/>
      <c r="FY10" s="387"/>
      <c r="FZ10" s="387"/>
      <c r="GA10" s="387"/>
      <c r="GB10" s="387"/>
      <c r="GC10" s="387"/>
      <c r="GD10" s="387"/>
      <c r="GE10" s="387"/>
      <c r="GF10" s="387"/>
      <c r="GG10" s="387"/>
      <c r="GH10" s="387"/>
      <c r="GI10" s="387"/>
      <c r="GJ10" s="387"/>
      <c r="GK10" s="387"/>
      <c r="GL10" s="387"/>
      <c r="GM10" s="387"/>
      <c r="GN10" s="387"/>
      <c r="GO10" s="387"/>
      <c r="GP10" s="387"/>
      <c r="GQ10" s="387"/>
      <c r="GR10" s="387"/>
    </row>
    <row r="11" spans="1:200" ht="18.75" customHeight="1">
      <c r="A11" s="359" t="s">
        <v>1297</v>
      </c>
      <c r="B11" s="355"/>
      <c r="C11" s="353" t="s">
        <v>1314</v>
      </c>
      <c r="D11" s="353"/>
      <c r="E11" s="353"/>
      <c r="F11" s="353"/>
      <c r="G11" s="353"/>
      <c r="H11" s="353"/>
      <c r="I11" s="353"/>
      <c r="J11" s="358" t="s">
        <v>1298</v>
      </c>
      <c r="K11" s="350"/>
      <c r="L11" s="347" t="s">
        <v>1315</v>
      </c>
      <c r="M11" s="347"/>
      <c r="N11" s="347"/>
      <c r="O11" s="347"/>
      <c r="P11" s="347"/>
      <c r="Q11" s="347"/>
      <c r="R11" s="347"/>
      <c r="S11" s="361" t="s">
        <v>1301</v>
      </c>
      <c r="T11" s="352"/>
      <c r="U11" s="352"/>
      <c r="V11" s="366" t="s">
        <v>1318</v>
      </c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70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/>
      <c r="BN11" s="387"/>
      <c r="BO11" s="387"/>
      <c r="BP11" s="387"/>
      <c r="BQ11" s="387"/>
      <c r="BR11" s="387"/>
      <c r="BS11" s="387"/>
      <c r="BT11" s="387"/>
      <c r="BU11" s="387"/>
      <c r="BV11" s="387"/>
      <c r="BW11" s="387"/>
      <c r="BX11" s="387"/>
      <c r="BY11" s="387"/>
      <c r="BZ11" s="387"/>
      <c r="CA11" s="387"/>
      <c r="CB11" s="387"/>
      <c r="CC11" s="387"/>
      <c r="CD11" s="387"/>
      <c r="CE11" s="387"/>
      <c r="CF11" s="387"/>
      <c r="CG11" s="387"/>
      <c r="CH11" s="387"/>
      <c r="CI11" s="387"/>
      <c r="CJ11" s="387"/>
      <c r="CK11" s="387"/>
      <c r="CL11" s="387"/>
      <c r="CM11" s="387"/>
      <c r="CN11" s="387"/>
      <c r="CO11" s="387"/>
      <c r="CP11" s="387"/>
      <c r="CQ11" s="387"/>
      <c r="CR11" s="387"/>
      <c r="CS11" s="387"/>
      <c r="CT11" s="387"/>
      <c r="CU11" s="387"/>
      <c r="CV11" s="387"/>
      <c r="CW11" s="387"/>
      <c r="CX11" s="387"/>
      <c r="CY11" s="387"/>
      <c r="CZ11" s="387"/>
      <c r="DA11" s="387"/>
      <c r="DB11" s="387"/>
      <c r="DC11" s="387"/>
      <c r="DD11" s="387"/>
      <c r="DE11" s="387"/>
      <c r="DF11" s="387"/>
      <c r="DG11" s="387"/>
      <c r="DH11" s="387"/>
      <c r="DI11" s="387"/>
      <c r="DJ11" s="387"/>
      <c r="DK11" s="387"/>
      <c r="DL11" s="387"/>
      <c r="DM11" s="387"/>
      <c r="DN11" s="387"/>
      <c r="DO11" s="387"/>
      <c r="DP11" s="387"/>
      <c r="DQ11" s="387"/>
      <c r="DR11" s="387"/>
      <c r="DS11" s="387"/>
      <c r="DT11" s="387"/>
      <c r="DU11" s="387"/>
      <c r="DV11" s="387"/>
      <c r="DW11" s="387"/>
      <c r="DX11" s="387"/>
      <c r="DY11" s="387"/>
      <c r="DZ11" s="387"/>
      <c r="EA11" s="387"/>
      <c r="EB11" s="387"/>
      <c r="EC11" s="387"/>
      <c r="ED11" s="387"/>
      <c r="EE11" s="387"/>
      <c r="EF11" s="387"/>
      <c r="EG11" s="387"/>
      <c r="EH11" s="387"/>
      <c r="EI11" s="387"/>
      <c r="EJ11" s="387"/>
      <c r="EK11" s="387"/>
      <c r="EL11" s="387"/>
      <c r="EM11" s="387"/>
      <c r="EN11" s="387"/>
      <c r="EO11" s="387"/>
      <c r="EP11" s="387"/>
      <c r="EQ11" s="387"/>
      <c r="ER11" s="387"/>
      <c r="ES11" s="387"/>
      <c r="ET11" s="387"/>
      <c r="EU11" s="387"/>
      <c r="EV11" s="387"/>
      <c r="EW11" s="387"/>
      <c r="EX11" s="387"/>
      <c r="EY11" s="387"/>
      <c r="EZ11" s="387"/>
      <c r="FA11" s="387"/>
      <c r="FB11" s="387"/>
      <c r="FC11" s="387"/>
      <c r="FD11" s="387"/>
      <c r="FE11" s="387"/>
      <c r="FF11" s="387"/>
      <c r="FG11" s="387"/>
      <c r="FH11" s="387"/>
      <c r="FI11" s="387"/>
      <c r="FJ11" s="387"/>
      <c r="FK11" s="387"/>
      <c r="FL11" s="387"/>
      <c r="FM11" s="387"/>
      <c r="FN11" s="387"/>
      <c r="FO11" s="387"/>
      <c r="FP11" s="387"/>
      <c r="FQ11" s="387"/>
      <c r="FR11" s="387"/>
      <c r="FS11" s="387"/>
      <c r="FT11" s="387"/>
      <c r="FU11" s="387"/>
      <c r="FV11" s="387"/>
      <c r="FW11" s="387"/>
      <c r="FX11" s="387"/>
      <c r="FY11" s="387"/>
      <c r="FZ11" s="387"/>
      <c r="GA11" s="387"/>
      <c r="GB11" s="387"/>
      <c r="GC11" s="387"/>
      <c r="GD11" s="387"/>
      <c r="GE11" s="387"/>
      <c r="GF11" s="387"/>
      <c r="GG11" s="387"/>
      <c r="GH11" s="387"/>
      <c r="GI11" s="387"/>
      <c r="GJ11" s="387"/>
      <c r="GK11" s="387"/>
      <c r="GL11" s="387"/>
      <c r="GM11" s="387"/>
      <c r="GN11" s="387"/>
      <c r="GO11" s="387"/>
      <c r="GP11" s="387"/>
      <c r="GQ11" s="387"/>
      <c r="GR11" s="387"/>
    </row>
    <row r="12" spans="1:200" ht="18.75" customHeight="1">
      <c r="A12" s="356" t="s">
        <v>658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62"/>
      <c r="T12" s="345"/>
      <c r="U12" s="345"/>
      <c r="V12" s="365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69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7"/>
      <c r="BP12" s="387"/>
      <c r="BQ12" s="387"/>
      <c r="BR12" s="387"/>
      <c r="BS12" s="387"/>
      <c r="BT12" s="387"/>
      <c r="BU12" s="387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  <c r="CF12" s="387"/>
      <c r="CG12" s="387"/>
      <c r="CH12" s="387"/>
      <c r="CI12" s="387"/>
      <c r="CJ12" s="387"/>
      <c r="CK12" s="387"/>
      <c r="CL12" s="387"/>
      <c r="CM12" s="387"/>
      <c r="CN12" s="387"/>
      <c r="CO12" s="387"/>
      <c r="CP12" s="387"/>
      <c r="CQ12" s="387"/>
      <c r="CR12" s="387"/>
      <c r="CS12" s="387"/>
      <c r="CT12" s="387"/>
      <c r="CU12" s="387"/>
      <c r="CV12" s="387"/>
      <c r="CW12" s="387"/>
      <c r="CX12" s="387"/>
      <c r="CY12" s="387"/>
      <c r="CZ12" s="387"/>
      <c r="DA12" s="387"/>
      <c r="DB12" s="387"/>
      <c r="DC12" s="387"/>
      <c r="DD12" s="387"/>
      <c r="DE12" s="387"/>
      <c r="DF12" s="387"/>
      <c r="DG12" s="387"/>
      <c r="DH12" s="387"/>
      <c r="DI12" s="387"/>
      <c r="DJ12" s="387"/>
      <c r="DK12" s="387"/>
      <c r="DL12" s="387"/>
      <c r="DM12" s="387"/>
      <c r="DN12" s="387"/>
      <c r="DO12" s="387"/>
      <c r="DP12" s="387"/>
      <c r="DQ12" s="387"/>
      <c r="DR12" s="387"/>
      <c r="DS12" s="387"/>
      <c r="DT12" s="387"/>
      <c r="DU12" s="387"/>
      <c r="DV12" s="387"/>
      <c r="DW12" s="387"/>
      <c r="DX12" s="387"/>
      <c r="DY12" s="387"/>
      <c r="DZ12" s="387"/>
      <c r="EA12" s="387"/>
      <c r="EB12" s="387"/>
      <c r="EC12" s="387"/>
      <c r="ED12" s="387"/>
      <c r="EE12" s="387"/>
      <c r="EF12" s="387"/>
      <c r="EG12" s="387"/>
      <c r="EH12" s="387"/>
      <c r="EI12" s="387"/>
      <c r="EJ12" s="387"/>
      <c r="EK12" s="387"/>
      <c r="EL12" s="387"/>
      <c r="EM12" s="387"/>
      <c r="EN12" s="387"/>
      <c r="EO12" s="387"/>
      <c r="EP12" s="387"/>
      <c r="EQ12" s="387"/>
      <c r="ER12" s="387"/>
      <c r="ES12" s="387"/>
      <c r="ET12" s="387"/>
      <c r="EU12" s="387"/>
      <c r="EV12" s="387"/>
      <c r="EW12" s="387"/>
      <c r="EX12" s="387"/>
      <c r="EY12" s="387"/>
      <c r="EZ12" s="387"/>
      <c r="FA12" s="387"/>
      <c r="FB12" s="387"/>
      <c r="FC12" s="387"/>
      <c r="FD12" s="387"/>
      <c r="FE12" s="387"/>
      <c r="FF12" s="387"/>
      <c r="FG12" s="387"/>
      <c r="FH12" s="387"/>
      <c r="FI12" s="387"/>
      <c r="FJ12" s="387"/>
      <c r="FK12" s="387"/>
      <c r="FL12" s="387"/>
      <c r="FM12" s="387"/>
      <c r="FN12" s="387"/>
      <c r="FO12" s="387"/>
      <c r="FP12" s="387"/>
      <c r="FQ12" s="387"/>
      <c r="FR12" s="387"/>
      <c r="FS12" s="387"/>
      <c r="FT12" s="387"/>
      <c r="FU12" s="387"/>
      <c r="FV12" s="387"/>
      <c r="FW12" s="387"/>
      <c r="FX12" s="387"/>
      <c r="FY12" s="387"/>
      <c r="FZ12" s="387"/>
      <c r="GA12" s="387"/>
      <c r="GB12" s="387"/>
      <c r="GC12" s="387"/>
      <c r="GD12" s="387"/>
      <c r="GE12" s="387"/>
      <c r="GF12" s="387"/>
      <c r="GG12" s="387"/>
      <c r="GH12" s="387"/>
      <c r="GI12" s="387"/>
      <c r="GJ12" s="387"/>
      <c r="GK12" s="387"/>
      <c r="GL12" s="387"/>
      <c r="GM12" s="387"/>
      <c r="GN12" s="387"/>
      <c r="GO12" s="387"/>
      <c r="GP12" s="387"/>
      <c r="GQ12" s="387"/>
      <c r="GR12" s="387"/>
    </row>
    <row r="13" spans="1:200" ht="18.75" customHeight="1">
      <c r="A13" s="357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62"/>
      <c r="T13" s="345"/>
      <c r="U13" s="345"/>
      <c r="V13" s="365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69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7"/>
      <c r="BI13" s="387"/>
      <c r="BJ13" s="387"/>
      <c r="BK13" s="387"/>
      <c r="BL13" s="387"/>
      <c r="BM13" s="387"/>
      <c r="BN13" s="387"/>
      <c r="BO13" s="387"/>
      <c r="BP13" s="387"/>
      <c r="BQ13" s="387"/>
      <c r="BR13" s="387"/>
      <c r="BS13" s="387"/>
      <c r="BT13" s="387"/>
      <c r="BU13" s="387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  <c r="CF13" s="387"/>
      <c r="CG13" s="387"/>
      <c r="CH13" s="387"/>
      <c r="CI13" s="387"/>
      <c r="CJ13" s="387"/>
      <c r="CK13" s="387"/>
      <c r="CL13" s="387"/>
      <c r="CM13" s="387"/>
      <c r="CN13" s="387"/>
      <c r="CO13" s="387"/>
      <c r="CP13" s="387"/>
      <c r="CQ13" s="387"/>
      <c r="CR13" s="387"/>
      <c r="CS13" s="387"/>
      <c r="CT13" s="387"/>
      <c r="CU13" s="387"/>
      <c r="CV13" s="387"/>
      <c r="CW13" s="387"/>
      <c r="CX13" s="387"/>
      <c r="CY13" s="387"/>
      <c r="CZ13" s="387"/>
      <c r="DA13" s="387"/>
      <c r="DB13" s="387"/>
      <c r="DC13" s="387"/>
      <c r="DD13" s="387"/>
      <c r="DE13" s="387"/>
      <c r="DF13" s="387"/>
      <c r="DG13" s="387"/>
      <c r="DH13" s="387"/>
      <c r="DI13" s="387"/>
      <c r="DJ13" s="387"/>
      <c r="DK13" s="387"/>
      <c r="DL13" s="387"/>
      <c r="DM13" s="387"/>
      <c r="DN13" s="387"/>
      <c r="DO13" s="387"/>
      <c r="DP13" s="387"/>
      <c r="DQ13" s="387"/>
      <c r="DR13" s="387"/>
      <c r="DS13" s="387"/>
      <c r="DT13" s="387"/>
      <c r="DU13" s="387"/>
      <c r="DV13" s="387"/>
      <c r="DW13" s="387"/>
      <c r="DX13" s="387"/>
      <c r="DY13" s="387"/>
      <c r="DZ13" s="387"/>
      <c r="EA13" s="387"/>
      <c r="EB13" s="387"/>
      <c r="EC13" s="387"/>
      <c r="ED13" s="387"/>
      <c r="EE13" s="387"/>
      <c r="EF13" s="387"/>
      <c r="EG13" s="387"/>
      <c r="EH13" s="387"/>
      <c r="EI13" s="387"/>
      <c r="EJ13" s="387"/>
      <c r="EK13" s="387"/>
      <c r="EL13" s="387"/>
      <c r="EM13" s="387"/>
      <c r="EN13" s="387"/>
      <c r="EO13" s="387"/>
      <c r="EP13" s="387"/>
      <c r="EQ13" s="387"/>
      <c r="ER13" s="387"/>
      <c r="ES13" s="387"/>
      <c r="ET13" s="387"/>
      <c r="EU13" s="387"/>
      <c r="EV13" s="387"/>
      <c r="EW13" s="387"/>
      <c r="EX13" s="387"/>
      <c r="EY13" s="387"/>
      <c r="EZ13" s="387"/>
      <c r="FA13" s="387"/>
      <c r="FB13" s="387"/>
      <c r="FC13" s="387"/>
      <c r="FD13" s="387"/>
      <c r="FE13" s="387"/>
      <c r="FF13" s="387"/>
      <c r="FG13" s="387"/>
      <c r="FH13" s="387"/>
      <c r="FI13" s="387"/>
      <c r="FJ13" s="387"/>
      <c r="FK13" s="387"/>
      <c r="FL13" s="387"/>
      <c r="FM13" s="387"/>
      <c r="FN13" s="387"/>
      <c r="FO13" s="387"/>
      <c r="FP13" s="387"/>
      <c r="FQ13" s="387"/>
      <c r="FR13" s="387"/>
      <c r="FS13" s="387"/>
      <c r="FT13" s="387"/>
      <c r="FU13" s="387"/>
      <c r="FV13" s="387"/>
      <c r="FW13" s="387"/>
      <c r="FX13" s="387"/>
      <c r="FY13" s="387"/>
      <c r="FZ13" s="387"/>
      <c r="GA13" s="387"/>
      <c r="GB13" s="387"/>
      <c r="GC13" s="387"/>
      <c r="GD13" s="387"/>
      <c r="GE13" s="387"/>
      <c r="GF13" s="387"/>
      <c r="GG13" s="387"/>
      <c r="GH13" s="387"/>
      <c r="GI13" s="387"/>
      <c r="GJ13" s="387"/>
      <c r="GK13" s="387"/>
      <c r="GL13" s="387"/>
      <c r="GM13" s="387"/>
      <c r="GN13" s="387"/>
      <c r="GO13" s="387"/>
      <c r="GP13" s="387"/>
      <c r="GQ13" s="387"/>
      <c r="GR13" s="387"/>
    </row>
    <row r="14" spans="1:200" ht="18.75" customHeight="1">
      <c r="A14" s="360" t="s">
        <v>1299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63"/>
      <c r="T14" s="346"/>
      <c r="U14" s="346"/>
      <c r="V14" s="367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71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  <c r="BM14" s="387"/>
      <c r="BN14" s="387"/>
      <c r="BO14" s="387"/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  <c r="CF14" s="387"/>
      <c r="CG14" s="387"/>
      <c r="CH14" s="387"/>
      <c r="CI14" s="387"/>
      <c r="CJ14" s="387"/>
      <c r="CK14" s="387"/>
      <c r="CL14" s="387"/>
      <c r="CM14" s="387"/>
      <c r="CN14" s="387"/>
      <c r="CO14" s="387"/>
      <c r="CP14" s="387"/>
      <c r="CQ14" s="387"/>
      <c r="CR14" s="387"/>
      <c r="CS14" s="387"/>
      <c r="CT14" s="387"/>
      <c r="CU14" s="387"/>
      <c r="CV14" s="387"/>
      <c r="CW14" s="387"/>
      <c r="CX14" s="387"/>
      <c r="CY14" s="387"/>
      <c r="CZ14" s="387"/>
      <c r="DA14" s="387"/>
      <c r="DB14" s="387"/>
      <c r="DC14" s="387"/>
      <c r="DD14" s="387"/>
      <c r="DE14" s="387"/>
      <c r="DF14" s="387"/>
      <c r="DG14" s="387"/>
      <c r="DH14" s="387"/>
      <c r="DI14" s="387"/>
      <c r="DJ14" s="387"/>
      <c r="DK14" s="387"/>
      <c r="DL14" s="387"/>
      <c r="DM14" s="387"/>
      <c r="DN14" s="387"/>
      <c r="DO14" s="387"/>
      <c r="DP14" s="387"/>
      <c r="DQ14" s="387"/>
      <c r="DR14" s="387"/>
      <c r="DS14" s="387"/>
      <c r="DT14" s="387"/>
      <c r="DU14" s="387"/>
      <c r="DV14" s="387"/>
      <c r="DW14" s="387"/>
      <c r="DX14" s="387"/>
      <c r="DY14" s="387"/>
      <c r="DZ14" s="387"/>
      <c r="EA14" s="387"/>
      <c r="EB14" s="387"/>
      <c r="EC14" s="387"/>
      <c r="ED14" s="387"/>
      <c r="EE14" s="387"/>
      <c r="EF14" s="387"/>
      <c r="EG14" s="387"/>
      <c r="EH14" s="387"/>
      <c r="EI14" s="387"/>
      <c r="EJ14" s="387"/>
      <c r="EK14" s="387"/>
      <c r="EL14" s="387"/>
      <c r="EM14" s="387"/>
      <c r="EN14" s="387"/>
      <c r="EO14" s="387"/>
      <c r="EP14" s="387"/>
      <c r="EQ14" s="387"/>
      <c r="ER14" s="387"/>
      <c r="ES14" s="387"/>
      <c r="ET14" s="387"/>
      <c r="EU14" s="387"/>
      <c r="EV14" s="387"/>
      <c r="EW14" s="387"/>
      <c r="EX14" s="387"/>
      <c r="EY14" s="387"/>
      <c r="EZ14" s="387"/>
      <c r="FA14" s="387"/>
      <c r="FB14" s="387"/>
      <c r="FC14" s="387"/>
      <c r="FD14" s="387"/>
      <c r="FE14" s="387"/>
      <c r="FF14" s="387"/>
      <c r="FG14" s="387"/>
      <c r="FH14" s="387"/>
      <c r="FI14" s="387"/>
      <c r="FJ14" s="387"/>
      <c r="FK14" s="387"/>
      <c r="FL14" s="387"/>
      <c r="FM14" s="387"/>
      <c r="FN14" s="387"/>
      <c r="FO14" s="387"/>
      <c r="FP14" s="387"/>
      <c r="FQ14" s="387"/>
      <c r="FR14" s="387"/>
      <c r="FS14" s="387"/>
      <c r="FT14" s="387"/>
      <c r="FU14" s="387"/>
      <c r="FV14" s="387"/>
      <c r="FW14" s="387"/>
      <c r="FX14" s="387"/>
      <c r="FY14" s="387"/>
      <c r="FZ14" s="387"/>
      <c r="GA14" s="387"/>
      <c r="GB14" s="387"/>
      <c r="GC14" s="387"/>
      <c r="GD14" s="387"/>
      <c r="GE14" s="387"/>
      <c r="GF14" s="387"/>
      <c r="GG14" s="387"/>
      <c r="GH14" s="387"/>
      <c r="GI14" s="387"/>
      <c r="GJ14" s="387"/>
      <c r="GK14" s="387"/>
      <c r="GL14" s="387"/>
      <c r="GM14" s="387"/>
      <c r="GN14" s="387"/>
      <c r="GO14" s="387"/>
      <c r="GP14" s="387"/>
      <c r="GQ14" s="387"/>
      <c r="GR14" s="387"/>
    </row>
    <row r="15" spans="1:200" ht="18.75" customHeight="1"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/>
      <c r="BN15" s="387"/>
      <c r="BO15" s="387"/>
      <c r="BP15" s="387"/>
      <c r="BQ15" s="387"/>
      <c r="BR15" s="387"/>
      <c r="BS15" s="387"/>
      <c r="BT15" s="387"/>
      <c r="BU15" s="387"/>
      <c r="BV15" s="387"/>
      <c r="BW15" s="387"/>
      <c r="BX15" s="387"/>
      <c r="BY15" s="387"/>
      <c r="BZ15" s="387"/>
      <c r="CA15" s="387"/>
      <c r="CB15" s="387"/>
      <c r="CC15" s="387"/>
      <c r="CD15" s="387"/>
      <c r="CE15" s="387"/>
      <c r="CF15" s="387"/>
      <c r="CG15" s="387"/>
      <c r="CH15" s="387"/>
      <c r="CI15" s="387"/>
      <c r="CJ15" s="387"/>
      <c r="CK15" s="387"/>
      <c r="CL15" s="387"/>
      <c r="CM15" s="387"/>
      <c r="CN15" s="387"/>
      <c r="CO15" s="387"/>
      <c r="CP15" s="387"/>
      <c r="CQ15" s="387"/>
      <c r="CR15" s="387"/>
      <c r="CS15" s="387"/>
      <c r="CT15" s="387"/>
      <c r="CU15" s="387"/>
      <c r="CV15" s="387"/>
      <c r="CW15" s="387"/>
      <c r="CX15" s="387"/>
      <c r="CY15" s="387"/>
      <c r="CZ15" s="387"/>
      <c r="DA15" s="387"/>
      <c r="DB15" s="387"/>
      <c r="DC15" s="387"/>
      <c r="DD15" s="387"/>
      <c r="DE15" s="387"/>
      <c r="DF15" s="387"/>
      <c r="DG15" s="387"/>
      <c r="DH15" s="387"/>
      <c r="DI15" s="387"/>
      <c r="DJ15" s="387"/>
      <c r="DK15" s="387"/>
      <c r="DL15" s="387"/>
      <c r="DM15" s="387"/>
      <c r="DN15" s="387"/>
      <c r="DO15" s="387"/>
      <c r="DP15" s="387"/>
      <c r="DQ15" s="387"/>
      <c r="DR15" s="387"/>
      <c r="DS15" s="387"/>
      <c r="DT15" s="387"/>
      <c r="DU15" s="387"/>
      <c r="DV15" s="387"/>
      <c r="DW15" s="387"/>
      <c r="DX15" s="387"/>
      <c r="DY15" s="387"/>
      <c r="DZ15" s="387"/>
      <c r="EA15" s="387"/>
      <c r="EB15" s="387"/>
      <c r="EC15" s="387"/>
      <c r="ED15" s="387"/>
      <c r="EE15" s="387"/>
      <c r="EF15" s="387"/>
      <c r="EG15" s="387"/>
      <c r="EH15" s="387"/>
      <c r="EI15" s="387"/>
      <c r="EJ15" s="387"/>
      <c r="EK15" s="387"/>
      <c r="EL15" s="387"/>
      <c r="EM15" s="387"/>
      <c r="EN15" s="387"/>
      <c r="EO15" s="387"/>
      <c r="EP15" s="387"/>
      <c r="EQ15" s="387"/>
      <c r="ER15" s="387"/>
      <c r="ES15" s="387"/>
      <c r="ET15" s="387"/>
      <c r="EU15" s="387"/>
      <c r="EV15" s="387"/>
      <c r="EW15" s="387"/>
      <c r="EX15" s="387"/>
      <c r="EY15" s="387"/>
      <c r="EZ15" s="387"/>
      <c r="FA15" s="387"/>
      <c r="FB15" s="387"/>
      <c r="FC15" s="387"/>
      <c r="FD15" s="387"/>
      <c r="FE15" s="387"/>
      <c r="FF15" s="387"/>
      <c r="FG15" s="387"/>
      <c r="FH15" s="387"/>
      <c r="FI15" s="387"/>
      <c r="FJ15" s="387"/>
      <c r="FK15" s="387"/>
      <c r="FL15" s="387"/>
      <c r="FM15" s="387"/>
      <c r="FN15" s="387"/>
      <c r="FO15" s="387"/>
      <c r="FP15" s="387"/>
      <c r="FQ15" s="387"/>
      <c r="FR15" s="387"/>
      <c r="FS15" s="387"/>
      <c r="FT15" s="387"/>
      <c r="FU15" s="387"/>
      <c r="FV15" s="387"/>
      <c r="FW15" s="387"/>
      <c r="FX15" s="387"/>
      <c r="FY15" s="387"/>
      <c r="FZ15" s="387"/>
      <c r="GA15" s="387"/>
      <c r="GB15" s="387"/>
      <c r="GC15" s="387"/>
      <c r="GD15" s="387"/>
      <c r="GE15" s="387"/>
      <c r="GF15" s="387"/>
      <c r="GG15" s="387"/>
      <c r="GH15" s="387"/>
      <c r="GI15" s="387"/>
      <c r="GJ15" s="387"/>
      <c r="GK15" s="387"/>
      <c r="GL15" s="387"/>
      <c r="GM15" s="387"/>
      <c r="GN15" s="387"/>
      <c r="GO15" s="387"/>
      <c r="GP15" s="387"/>
      <c r="GQ15" s="387"/>
      <c r="GR15" s="387"/>
    </row>
    <row r="16" spans="1:200" ht="18.75" customHeight="1"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  <c r="BM16" s="387"/>
      <c r="BN16" s="387"/>
      <c r="BO16" s="387"/>
      <c r="BP16" s="387"/>
      <c r="BQ16" s="387"/>
      <c r="BR16" s="387"/>
      <c r="BS16" s="387"/>
      <c r="BT16" s="387"/>
      <c r="BU16" s="387"/>
      <c r="BV16" s="387"/>
      <c r="BW16" s="387"/>
      <c r="BX16" s="387"/>
      <c r="BY16" s="387"/>
      <c r="BZ16" s="387"/>
      <c r="CA16" s="387"/>
      <c r="CB16" s="387"/>
      <c r="CC16" s="387"/>
      <c r="CD16" s="387"/>
      <c r="CE16" s="387"/>
      <c r="CF16" s="387"/>
      <c r="CG16" s="387"/>
      <c r="CH16" s="387"/>
      <c r="CI16" s="387"/>
      <c r="CJ16" s="387"/>
      <c r="CK16" s="387"/>
      <c r="CL16" s="387"/>
      <c r="CM16" s="387"/>
      <c r="CN16" s="387"/>
      <c r="CO16" s="387"/>
      <c r="CP16" s="387"/>
      <c r="CQ16" s="387"/>
      <c r="CR16" s="387"/>
      <c r="CS16" s="387"/>
      <c r="CT16" s="387"/>
      <c r="CU16" s="387"/>
      <c r="CV16" s="387"/>
      <c r="CW16" s="387"/>
      <c r="CX16" s="387"/>
      <c r="CY16" s="387"/>
      <c r="CZ16" s="387"/>
      <c r="DA16" s="387"/>
      <c r="DB16" s="387"/>
      <c r="DC16" s="387"/>
      <c r="DD16" s="387"/>
      <c r="DE16" s="387"/>
      <c r="DF16" s="387"/>
      <c r="DG16" s="387"/>
      <c r="DH16" s="387"/>
      <c r="DI16" s="387"/>
      <c r="DJ16" s="387"/>
      <c r="DK16" s="387"/>
      <c r="DL16" s="387"/>
      <c r="DM16" s="387"/>
      <c r="DN16" s="387"/>
      <c r="DO16" s="387"/>
      <c r="DP16" s="387"/>
      <c r="DQ16" s="387"/>
      <c r="DR16" s="387"/>
      <c r="DS16" s="387"/>
      <c r="DT16" s="387"/>
      <c r="DU16" s="387"/>
      <c r="DV16" s="387"/>
      <c r="DW16" s="387"/>
      <c r="DX16" s="387"/>
      <c r="DY16" s="387"/>
      <c r="DZ16" s="387"/>
      <c r="EA16" s="387"/>
      <c r="EB16" s="387"/>
      <c r="EC16" s="387"/>
      <c r="ED16" s="387"/>
      <c r="EE16" s="387"/>
      <c r="EF16" s="387"/>
      <c r="EG16" s="387"/>
      <c r="EH16" s="387"/>
      <c r="EI16" s="387"/>
      <c r="EJ16" s="387"/>
      <c r="EK16" s="387"/>
      <c r="EL16" s="387"/>
      <c r="EM16" s="387"/>
      <c r="EN16" s="387"/>
      <c r="EO16" s="387"/>
      <c r="EP16" s="387"/>
      <c r="EQ16" s="387"/>
      <c r="ER16" s="387"/>
      <c r="ES16" s="387"/>
      <c r="ET16" s="387"/>
      <c r="EU16" s="387"/>
      <c r="EV16" s="387"/>
      <c r="EW16" s="387"/>
      <c r="EX16" s="387"/>
      <c r="EY16" s="387"/>
      <c r="EZ16" s="387"/>
      <c r="FA16" s="387"/>
      <c r="FB16" s="387"/>
      <c r="FC16" s="387"/>
      <c r="FD16" s="387"/>
      <c r="FE16" s="387"/>
      <c r="FF16" s="387"/>
      <c r="FG16" s="387"/>
      <c r="FH16" s="387"/>
      <c r="FI16" s="387"/>
      <c r="FJ16" s="387"/>
      <c r="FK16" s="387"/>
      <c r="FL16" s="387"/>
      <c r="FM16" s="387"/>
      <c r="FN16" s="387"/>
      <c r="FO16" s="387"/>
      <c r="FP16" s="387"/>
      <c r="FQ16" s="387"/>
      <c r="FR16" s="387"/>
      <c r="FS16" s="387"/>
      <c r="FT16" s="387"/>
      <c r="FU16" s="387"/>
      <c r="FV16" s="387"/>
      <c r="FW16" s="387"/>
      <c r="FX16" s="387"/>
      <c r="FY16" s="387"/>
      <c r="FZ16" s="387"/>
      <c r="GA16" s="387"/>
      <c r="GB16" s="387"/>
      <c r="GC16" s="387"/>
      <c r="GD16" s="387"/>
      <c r="GE16" s="387"/>
      <c r="GF16" s="387"/>
      <c r="GG16" s="387"/>
      <c r="GH16" s="387"/>
      <c r="GI16" s="387"/>
      <c r="GJ16" s="387"/>
      <c r="GK16" s="387"/>
      <c r="GL16" s="387"/>
      <c r="GM16" s="387"/>
      <c r="GN16" s="387"/>
      <c r="GO16" s="387"/>
      <c r="GP16" s="387"/>
      <c r="GQ16" s="387"/>
      <c r="GR16" s="387"/>
    </row>
    <row r="17" spans="1:200" ht="18.75" customHeight="1"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387"/>
      <c r="CJ17" s="387"/>
      <c r="CK17" s="387"/>
      <c r="CL17" s="387"/>
      <c r="CM17" s="387"/>
      <c r="CN17" s="387"/>
      <c r="CO17" s="387"/>
      <c r="CP17" s="387"/>
      <c r="CQ17" s="387"/>
      <c r="CR17" s="387"/>
      <c r="CS17" s="387"/>
      <c r="CT17" s="387"/>
      <c r="CU17" s="387"/>
      <c r="CV17" s="387"/>
      <c r="CW17" s="387"/>
      <c r="CX17" s="387"/>
      <c r="CY17" s="387"/>
      <c r="CZ17" s="387"/>
      <c r="DA17" s="387"/>
      <c r="DB17" s="387"/>
      <c r="DC17" s="387"/>
      <c r="DD17" s="387"/>
      <c r="DE17" s="387"/>
      <c r="DF17" s="387"/>
      <c r="DG17" s="387"/>
      <c r="DH17" s="387"/>
      <c r="DI17" s="387"/>
      <c r="DJ17" s="387"/>
      <c r="DK17" s="387"/>
      <c r="DL17" s="387"/>
      <c r="DM17" s="387"/>
      <c r="DN17" s="387"/>
      <c r="DO17" s="387"/>
      <c r="DP17" s="387"/>
      <c r="DQ17" s="387"/>
      <c r="DR17" s="387"/>
      <c r="DS17" s="387"/>
      <c r="DT17" s="387"/>
      <c r="DU17" s="387"/>
      <c r="DV17" s="387"/>
      <c r="DW17" s="387"/>
      <c r="DX17" s="387"/>
      <c r="DY17" s="387"/>
      <c r="DZ17" s="387"/>
      <c r="EA17" s="387"/>
      <c r="EB17" s="387"/>
      <c r="EC17" s="387"/>
      <c r="ED17" s="387"/>
      <c r="EE17" s="387"/>
      <c r="EF17" s="387"/>
      <c r="EG17" s="387"/>
      <c r="EH17" s="387"/>
      <c r="EI17" s="387"/>
      <c r="EJ17" s="387"/>
      <c r="EK17" s="387"/>
      <c r="EL17" s="387"/>
      <c r="EM17" s="387"/>
      <c r="EN17" s="387"/>
      <c r="EO17" s="387"/>
      <c r="EP17" s="387"/>
      <c r="EQ17" s="387"/>
      <c r="ER17" s="387"/>
      <c r="ES17" s="387"/>
      <c r="ET17" s="387"/>
      <c r="EU17" s="387"/>
      <c r="EV17" s="387"/>
      <c r="EW17" s="387"/>
      <c r="EX17" s="387"/>
      <c r="EY17" s="387"/>
      <c r="EZ17" s="387"/>
      <c r="FA17" s="387"/>
      <c r="FB17" s="387"/>
      <c r="FC17" s="387"/>
      <c r="FD17" s="387"/>
      <c r="FE17" s="387"/>
      <c r="FF17" s="387"/>
      <c r="FG17" s="387"/>
      <c r="FH17" s="387"/>
      <c r="FI17" s="387"/>
      <c r="FJ17" s="387"/>
      <c r="FK17" s="387"/>
      <c r="FL17" s="387"/>
      <c r="FM17" s="387"/>
      <c r="FN17" s="387"/>
      <c r="FO17" s="387"/>
      <c r="FP17" s="387"/>
      <c r="FQ17" s="387"/>
      <c r="FR17" s="387"/>
      <c r="FS17" s="387"/>
      <c r="FT17" s="387"/>
      <c r="FU17" s="387"/>
      <c r="FV17" s="387"/>
      <c r="FW17" s="387"/>
      <c r="FX17" s="387"/>
      <c r="FY17" s="387"/>
      <c r="FZ17" s="387"/>
      <c r="GA17" s="387"/>
      <c r="GB17" s="387"/>
      <c r="GC17" s="387"/>
      <c r="GD17" s="387"/>
      <c r="GE17" s="387"/>
      <c r="GF17" s="387"/>
      <c r="GG17" s="387"/>
      <c r="GH17" s="387"/>
      <c r="GI17" s="387"/>
      <c r="GJ17" s="387"/>
      <c r="GK17" s="387"/>
      <c r="GL17" s="387"/>
      <c r="GM17" s="387"/>
      <c r="GN17" s="387"/>
      <c r="GO17" s="387"/>
      <c r="GP17" s="387"/>
      <c r="GQ17" s="387"/>
      <c r="GR17" s="387"/>
    </row>
    <row r="18" spans="1:200" ht="26.25" customHeight="1">
      <c r="A18" s="372" t="s">
        <v>1312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/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  <c r="CK18" s="387"/>
      <c r="CL18" s="387"/>
      <c r="CM18" s="387"/>
      <c r="CN18" s="387"/>
      <c r="CO18" s="387"/>
      <c r="CP18" s="387"/>
      <c r="CQ18" s="387"/>
      <c r="CR18" s="387"/>
      <c r="CS18" s="387"/>
      <c r="CT18" s="387"/>
      <c r="CU18" s="387"/>
      <c r="CV18" s="387"/>
      <c r="CW18" s="387"/>
      <c r="CX18" s="387"/>
      <c r="CY18" s="387"/>
      <c r="CZ18" s="387"/>
      <c r="DA18" s="387"/>
      <c r="DB18" s="387"/>
      <c r="DC18" s="387"/>
      <c r="DD18" s="387"/>
      <c r="DE18" s="387"/>
      <c r="DF18" s="387"/>
      <c r="DG18" s="387"/>
      <c r="DH18" s="387"/>
      <c r="DI18" s="387"/>
      <c r="DJ18" s="387"/>
      <c r="DK18" s="387"/>
      <c r="DL18" s="387"/>
      <c r="DM18" s="387"/>
      <c r="DN18" s="387"/>
      <c r="DO18" s="387"/>
      <c r="DP18" s="387"/>
      <c r="DQ18" s="387"/>
      <c r="DR18" s="387"/>
      <c r="DS18" s="387"/>
      <c r="DT18" s="387"/>
      <c r="DU18" s="387"/>
      <c r="DV18" s="387"/>
      <c r="DW18" s="387"/>
      <c r="DX18" s="387"/>
      <c r="DY18" s="387"/>
      <c r="DZ18" s="387"/>
      <c r="EA18" s="387"/>
      <c r="EB18" s="387"/>
      <c r="EC18" s="387"/>
      <c r="ED18" s="387"/>
      <c r="EE18" s="387"/>
      <c r="EF18" s="387"/>
      <c r="EG18" s="387"/>
      <c r="EH18" s="387"/>
      <c r="EI18" s="387"/>
      <c r="EJ18" s="387"/>
      <c r="EK18" s="387"/>
      <c r="EL18" s="387"/>
      <c r="EM18" s="387"/>
      <c r="EN18" s="387"/>
      <c r="EO18" s="387"/>
      <c r="EP18" s="387"/>
      <c r="EQ18" s="387"/>
      <c r="ER18" s="387"/>
      <c r="ES18" s="387"/>
      <c r="ET18" s="387"/>
      <c r="EU18" s="387"/>
      <c r="EV18" s="387"/>
      <c r="EW18" s="387"/>
      <c r="EX18" s="387"/>
      <c r="EY18" s="387"/>
      <c r="EZ18" s="387"/>
      <c r="FA18" s="387"/>
      <c r="FB18" s="387"/>
      <c r="FC18" s="387"/>
      <c r="FD18" s="387"/>
      <c r="FE18" s="387"/>
      <c r="FF18" s="387"/>
      <c r="FG18" s="387"/>
      <c r="FH18" s="387"/>
      <c r="FI18" s="387"/>
      <c r="FJ18" s="387"/>
      <c r="FK18" s="387"/>
      <c r="FL18" s="387"/>
      <c r="FM18" s="387"/>
      <c r="FN18" s="387"/>
      <c r="FO18" s="387"/>
      <c r="FP18" s="387"/>
      <c r="FQ18" s="387"/>
      <c r="FR18" s="387"/>
      <c r="FS18" s="387"/>
      <c r="FT18" s="387"/>
      <c r="FU18" s="387"/>
      <c r="FV18" s="387"/>
      <c r="FW18" s="387"/>
      <c r="FX18" s="387"/>
      <c r="FY18" s="387"/>
      <c r="FZ18" s="387"/>
      <c r="GA18" s="387"/>
      <c r="GB18" s="387"/>
      <c r="GC18" s="387"/>
      <c r="GD18" s="387"/>
      <c r="GE18" s="387"/>
      <c r="GF18" s="387"/>
      <c r="GG18" s="387"/>
      <c r="GH18" s="387"/>
      <c r="GI18" s="387"/>
      <c r="GJ18" s="387"/>
      <c r="GK18" s="387"/>
      <c r="GL18" s="387"/>
      <c r="GM18" s="387"/>
      <c r="GN18" s="387"/>
      <c r="GO18" s="387"/>
      <c r="GP18" s="387"/>
      <c r="GQ18" s="387"/>
      <c r="GR18" s="387"/>
    </row>
    <row r="19" spans="1:200" ht="18.75" customHeight="1"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387"/>
      <c r="CJ19" s="387"/>
      <c r="CK19" s="387"/>
      <c r="CL19" s="387"/>
      <c r="CM19" s="387"/>
      <c r="CN19" s="387"/>
      <c r="CO19" s="387"/>
      <c r="CP19" s="387"/>
      <c r="CQ19" s="387"/>
      <c r="CR19" s="387"/>
      <c r="CS19" s="387"/>
      <c r="CT19" s="387"/>
      <c r="CU19" s="387"/>
      <c r="CV19" s="387"/>
      <c r="CW19" s="387"/>
      <c r="CX19" s="387"/>
      <c r="CY19" s="387"/>
      <c r="CZ19" s="387"/>
      <c r="DA19" s="387"/>
      <c r="DB19" s="387"/>
      <c r="DC19" s="387"/>
      <c r="DD19" s="387"/>
      <c r="DE19" s="387"/>
      <c r="DF19" s="387"/>
      <c r="DG19" s="387"/>
      <c r="DH19" s="387"/>
      <c r="DI19" s="387"/>
      <c r="DJ19" s="387"/>
      <c r="DK19" s="387"/>
      <c r="DL19" s="387"/>
      <c r="DM19" s="387"/>
      <c r="DN19" s="387"/>
      <c r="DO19" s="387"/>
      <c r="DP19" s="387"/>
      <c r="DQ19" s="387"/>
      <c r="DR19" s="387"/>
      <c r="DS19" s="387"/>
      <c r="DT19" s="387"/>
      <c r="DU19" s="387"/>
      <c r="DV19" s="387"/>
      <c r="DW19" s="387"/>
      <c r="DX19" s="387"/>
      <c r="DY19" s="387"/>
      <c r="DZ19" s="387"/>
      <c r="EA19" s="387"/>
      <c r="EB19" s="387"/>
      <c r="EC19" s="387"/>
      <c r="ED19" s="387"/>
      <c r="EE19" s="387"/>
      <c r="EF19" s="387"/>
      <c r="EG19" s="387"/>
      <c r="EH19" s="387"/>
      <c r="EI19" s="387"/>
      <c r="EJ19" s="387"/>
      <c r="EK19" s="387"/>
      <c r="EL19" s="387"/>
      <c r="EM19" s="387"/>
      <c r="EN19" s="387"/>
      <c r="EO19" s="387"/>
      <c r="EP19" s="387"/>
      <c r="EQ19" s="387"/>
      <c r="ER19" s="387"/>
      <c r="ES19" s="387"/>
      <c r="ET19" s="387"/>
      <c r="EU19" s="387"/>
      <c r="EV19" s="387"/>
      <c r="EW19" s="387"/>
      <c r="EX19" s="387"/>
      <c r="EY19" s="387"/>
      <c r="EZ19" s="387"/>
      <c r="FA19" s="387"/>
      <c r="FB19" s="387"/>
      <c r="FC19" s="387"/>
      <c r="FD19" s="387"/>
      <c r="FE19" s="387"/>
      <c r="FF19" s="387"/>
      <c r="FG19" s="387"/>
      <c r="FH19" s="387"/>
      <c r="FI19" s="387"/>
      <c r="FJ19" s="387"/>
      <c r="FK19" s="387"/>
      <c r="FL19" s="387"/>
      <c r="FM19" s="387"/>
      <c r="FN19" s="387"/>
      <c r="FO19" s="387"/>
      <c r="FP19" s="387"/>
      <c r="FQ19" s="387"/>
      <c r="FR19" s="387"/>
      <c r="FS19" s="387"/>
      <c r="FT19" s="387"/>
      <c r="FU19" s="387"/>
      <c r="FV19" s="387"/>
      <c r="FW19" s="387"/>
      <c r="FX19" s="387"/>
      <c r="FY19" s="387"/>
      <c r="FZ19" s="387"/>
      <c r="GA19" s="387"/>
      <c r="GB19" s="387"/>
      <c r="GC19" s="387"/>
      <c r="GD19" s="387"/>
      <c r="GE19" s="387"/>
      <c r="GF19" s="387"/>
      <c r="GG19" s="387"/>
      <c r="GH19" s="387"/>
      <c r="GI19" s="387"/>
      <c r="GJ19" s="387"/>
      <c r="GK19" s="387"/>
      <c r="GL19" s="387"/>
      <c r="GM19" s="387"/>
      <c r="GN19" s="387"/>
      <c r="GO19" s="387"/>
      <c r="GP19" s="387"/>
      <c r="GQ19" s="387"/>
      <c r="GR19" s="387"/>
    </row>
    <row r="20" spans="1:200" ht="18.75" customHeight="1"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7"/>
      <c r="CI20" s="387"/>
      <c r="CJ20" s="387"/>
      <c r="CK20" s="387"/>
      <c r="CL20" s="387"/>
      <c r="CM20" s="387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  <c r="CZ20" s="387"/>
      <c r="DA20" s="387"/>
      <c r="DB20" s="387"/>
      <c r="DC20" s="387"/>
      <c r="DD20" s="387"/>
      <c r="DE20" s="387"/>
      <c r="DF20" s="387"/>
      <c r="DG20" s="387"/>
      <c r="DH20" s="387"/>
      <c r="DI20" s="387"/>
      <c r="DJ20" s="387"/>
      <c r="DK20" s="387"/>
      <c r="DL20" s="387"/>
      <c r="DM20" s="387"/>
      <c r="DN20" s="387"/>
      <c r="DO20" s="387"/>
      <c r="DP20" s="387"/>
      <c r="DQ20" s="387"/>
      <c r="DR20" s="387"/>
      <c r="DS20" s="387"/>
      <c r="DT20" s="387"/>
      <c r="DU20" s="387"/>
      <c r="DV20" s="387"/>
      <c r="DW20" s="387"/>
      <c r="DX20" s="387"/>
      <c r="DY20" s="387"/>
      <c r="DZ20" s="387"/>
      <c r="EA20" s="387"/>
      <c r="EB20" s="387"/>
      <c r="EC20" s="387"/>
      <c r="ED20" s="387"/>
      <c r="EE20" s="387"/>
      <c r="EF20" s="387"/>
      <c r="EG20" s="387"/>
      <c r="EH20" s="387"/>
      <c r="EI20" s="387"/>
      <c r="EJ20" s="387"/>
      <c r="EK20" s="387"/>
      <c r="EL20" s="387"/>
      <c r="EM20" s="387"/>
      <c r="EN20" s="387"/>
      <c r="EO20" s="387"/>
      <c r="EP20" s="387"/>
      <c r="EQ20" s="387"/>
      <c r="ER20" s="387"/>
      <c r="ES20" s="387"/>
      <c r="ET20" s="387"/>
      <c r="EU20" s="387"/>
      <c r="EV20" s="387"/>
      <c r="EW20" s="387"/>
      <c r="EX20" s="387"/>
      <c r="EY20" s="387"/>
      <c r="EZ20" s="387"/>
      <c r="FA20" s="387"/>
      <c r="FB20" s="387"/>
      <c r="FC20" s="387"/>
      <c r="FD20" s="387"/>
      <c r="FE20" s="387"/>
      <c r="FF20" s="387"/>
      <c r="FG20" s="387"/>
      <c r="FH20" s="387"/>
      <c r="FI20" s="387"/>
      <c r="FJ20" s="387"/>
      <c r="FK20" s="387"/>
      <c r="FL20" s="387"/>
      <c r="FM20" s="387"/>
      <c r="FN20" s="387"/>
      <c r="FO20" s="387"/>
      <c r="FP20" s="387"/>
      <c r="FQ20" s="387"/>
      <c r="FR20" s="387"/>
      <c r="FS20" s="387"/>
      <c r="FT20" s="387"/>
      <c r="FU20" s="387"/>
      <c r="FV20" s="387"/>
      <c r="FW20" s="387"/>
      <c r="FX20" s="387"/>
      <c r="FY20" s="387"/>
      <c r="FZ20" s="387"/>
      <c r="GA20" s="387"/>
      <c r="GB20" s="387"/>
      <c r="GC20" s="387"/>
      <c r="GD20" s="387"/>
      <c r="GE20" s="387"/>
      <c r="GF20" s="387"/>
      <c r="GG20" s="387"/>
      <c r="GH20" s="387"/>
      <c r="GI20" s="387"/>
      <c r="GJ20" s="387"/>
      <c r="GK20" s="387"/>
      <c r="GL20" s="387"/>
      <c r="GM20" s="387"/>
      <c r="GN20" s="387"/>
      <c r="GO20" s="387"/>
      <c r="GP20" s="387"/>
      <c r="GQ20" s="387"/>
      <c r="GR20" s="387"/>
    </row>
    <row r="21" spans="1:200" ht="18.75" customHeight="1"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/>
      <c r="BN21" s="387"/>
      <c r="BO21" s="387"/>
      <c r="BP21" s="387"/>
      <c r="BQ21" s="387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H21" s="387"/>
      <c r="CI21" s="387"/>
      <c r="CJ21" s="387"/>
      <c r="CK21" s="387"/>
      <c r="CL21" s="387"/>
      <c r="CM21" s="387"/>
      <c r="CN21" s="387"/>
      <c r="CO21" s="387"/>
      <c r="CP21" s="387"/>
      <c r="CQ21" s="387"/>
      <c r="CR21" s="387"/>
      <c r="CS21" s="387"/>
      <c r="CT21" s="387"/>
      <c r="CU21" s="387"/>
      <c r="CV21" s="387"/>
      <c r="CW21" s="387"/>
      <c r="CX21" s="387"/>
      <c r="CY21" s="387"/>
      <c r="CZ21" s="387"/>
      <c r="DA21" s="387"/>
      <c r="DB21" s="387"/>
      <c r="DC21" s="387"/>
      <c r="DD21" s="387"/>
      <c r="DE21" s="387"/>
      <c r="DF21" s="387"/>
      <c r="DG21" s="387"/>
      <c r="DH21" s="387"/>
      <c r="DI21" s="387"/>
      <c r="DJ21" s="387"/>
      <c r="DK21" s="387"/>
      <c r="DL21" s="387"/>
      <c r="DM21" s="387"/>
      <c r="DN21" s="387"/>
      <c r="DO21" s="387"/>
      <c r="DP21" s="387"/>
      <c r="DQ21" s="387"/>
      <c r="DR21" s="387"/>
      <c r="DS21" s="387"/>
      <c r="DT21" s="387"/>
      <c r="DU21" s="387"/>
      <c r="DV21" s="387"/>
      <c r="DW21" s="387"/>
      <c r="DX21" s="387"/>
      <c r="DY21" s="387"/>
      <c r="DZ21" s="387"/>
      <c r="EA21" s="387"/>
      <c r="EB21" s="387"/>
      <c r="EC21" s="387"/>
      <c r="ED21" s="387"/>
      <c r="EE21" s="387"/>
      <c r="EF21" s="387"/>
      <c r="EG21" s="387"/>
      <c r="EH21" s="387"/>
      <c r="EI21" s="387"/>
      <c r="EJ21" s="387"/>
      <c r="EK21" s="387"/>
      <c r="EL21" s="387"/>
      <c r="EM21" s="387"/>
      <c r="EN21" s="387"/>
      <c r="EO21" s="387"/>
      <c r="EP21" s="387"/>
      <c r="EQ21" s="387"/>
      <c r="ER21" s="387"/>
      <c r="ES21" s="387"/>
      <c r="ET21" s="387"/>
      <c r="EU21" s="387"/>
      <c r="EV21" s="387"/>
      <c r="EW21" s="387"/>
      <c r="EX21" s="387"/>
      <c r="EY21" s="387"/>
      <c r="EZ21" s="387"/>
      <c r="FA21" s="387"/>
      <c r="FB21" s="387"/>
      <c r="FC21" s="387"/>
      <c r="FD21" s="387"/>
      <c r="FE21" s="387"/>
      <c r="FF21" s="387"/>
      <c r="FG21" s="387"/>
      <c r="FH21" s="387"/>
      <c r="FI21" s="387"/>
      <c r="FJ21" s="387"/>
      <c r="FK21" s="387"/>
      <c r="FL21" s="387"/>
      <c r="FM21" s="387"/>
      <c r="FN21" s="387"/>
      <c r="FO21" s="387"/>
      <c r="FP21" s="387"/>
      <c r="FQ21" s="387"/>
      <c r="FR21" s="387"/>
      <c r="FS21" s="387"/>
      <c r="FT21" s="387"/>
      <c r="FU21" s="387"/>
      <c r="FV21" s="387"/>
      <c r="FW21" s="387"/>
      <c r="FX21" s="387"/>
      <c r="FY21" s="387"/>
      <c r="FZ21" s="387"/>
      <c r="GA21" s="387"/>
      <c r="GB21" s="387"/>
      <c r="GC21" s="387"/>
      <c r="GD21" s="387"/>
      <c r="GE21" s="387"/>
      <c r="GF21" s="387"/>
      <c r="GG21" s="387"/>
      <c r="GH21" s="387"/>
      <c r="GI21" s="387"/>
      <c r="GJ21" s="387"/>
      <c r="GK21" s="387"/>
      <c r="GL21" s="387"/>
      <c r="GM21" s="387"/>
      <c r="GN21" s="387"/>
      <c r="GO21" s="387"/>
      <c r="GP21" s="387"/>
      <c r="GQ21" s="387"/>
      <c r="GR21" s="387"/>
    </row>
    <row r="22" spans="1:200" ht="18.75" customHeight="1">
      <c r="A22" s="338" t="s">
        <v>1243</v>
      </c>
      <c r="H22" s="342" t="s">
        <v>659</v>
      </c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387"/>
      <c r="CK22" s="387"/>
      <c r="CL22" s="387"/>
      <c r="CM22" s="387"/>
      <c r="CN22" s="387"/>
      <c r="CO22" s="387"/>
      <c r="CP22" s="387"/>
      <c r="CQ22" s="387"/>
      <c r="CR22" s="387"/>
      <c r="CS22" s="387"/>
      <c r="CT22" s="387"/>
      <c r="CU22" s="387"/>
      <c r="CV22" s="387"/>
      <c r="CW22" s="387"/>
      <c r="CX22" s="387"/>
      <c r="CY22" s="387"/>
      <c r="CZ22" s="387"/>
      <c r="DA22" s="387"/>
      <c r="DB22" s="387"/>
      <c r="DC22" s="387"/>
      <c r="DD22" s="387"/>
      <c r="DE22" s="387"/>
      <c r="DF22" s="387"/>
      <c r="DG22" s="387"/>
      <c r="DH22" s="387"/>
      <c r="DI22" s="387"/>
      <c r="DJ22" s="387"/>
      <c r="DK22" s="387"/>
      <c r="DL22" s="387"/>
      <c r="DM22" s="387"/>
      <c r="DN22" s="387"/>
      <c r="DO22" s="387"/>
      <c r="DP22" s="387"/>
      <c r="DQ22" s="387"/>
      <c r="DR22" s="387"/>
      <c r="DS22" s="387"/>
      <c r="DT22" s="387"/>
      <c r="DU22" s="387"/>
      <c r="DV22" s="387"/>
      <c r="DW22" s="387"/>
      <c r="DX22" s="387"/>
      <c r="DY22" s="387"/>
      <c r="DZ22" s="387"/>
      <c r="EA22" s="387"/>
      <c r="EB22" s="387"/>
      <c r="EC22" s="387"/>
      <c r="ED22" s="387"/>
      <c r="EE22" s="387"/>
      <c r="EF22" s="387"/>
      <c r="EG22" s="387"/>
      <c r="EH22" s="387"/>
      <c r="EI22" s="387"/>
      <c r="EJ22" s="387"/>
      <c r="EK22" s="387"/>
      <c r="EL22" s="387"/>
      <c r="EM22" s="387"/>
      <c r="EN22" s="387"/>
      <c r="EO22" s="387"/>
      <c r="EP22" s="387"/>
      <c r="EQ22" s="387"/>
      <c r="ER22" s="387"/>
      <c r="ES22" s="387"/>
      <c r="ET22" s="387"/>
      <c r="EU22" s="387"/>
      <c r="EV22" s="387"/>
      <c r="EW22" s="387"/>
      <c r="EX22" s="387"/>
      <c r="EY22" s="387"/>
      <c r="EZ22" s="387"/>
      <c r="FA22" s="387"/>
      <c r="FB22" s="387"/>
      <c r="FC22" s="387"/>
      <c r="FD22" s="387"/>
      <c r="FE22" s="387"/>
      <c r="FF22" s="387"/>
      <c r="FG22" s="387"/>
      <c r="FH22" s="387"/>
      <c r="FI22" s="387"/>
      <c r="FJ22" s="387"/>
      <c r="FK22" s="387"/>
      <c r="FL22" s="387"/>
      <c r="FM22" s="387"/>
      <c r="FN22" s="387"/>
      <c r="FO22" s="387"/>
      <c r="FP22" s="387"/>
      <c r="FQ22" s="387"/>
      <c r="FR22" s="387"/>
      <c r="FS22" s="387"/>
      <c r="FT22" s="387"/>
      <c r="FU22" s="387"/>
      <c r="FV22" s="387"/>
      <c r="FW22" s="387"/>
      <c r="FX22" s="387"/>
      <c r="FY22" s="387"/>
      <c r="FZ22" s="387"/>
      <c r="GA22" s="387"/>
      <c r="GB22" s="387"/>
      <c r="GC22" s="387"/>
      <c r="GD22" s="387"/>
      <c r="GE22" s="387"/>
      <c r="GF22" s="387"/>
      <c r="GG22" s="387"/>
      <c r="GH22" s="387"/>
      <c r="GI22" s="387"/>
      <c r="GJ22" s="387"/>
      <c r="GK22" s="387"/>
      <c r="GL22" s="387"/>
      <c r="GM22" s="387"/>
      <c r="GN22" s="387"/>
      <c r="GO22" s="387"/>
      <c r="GP22" s="387"/>
      <c r="GQ22" s="387"/>
      <c r="GR22" s="387"/>
    </row>
    <row r="23" spans="1:200" ht="18.75" customHeight="1">
      <c r="A23" s="338" t="s">
        <v>1302</v>
      </c>
      <c r="H23" s="342" t="s">
        <v>659</v>
      </c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7"/>
      <c r="BO23" s="387"/>
      <c r="BP23" s="387"/>
      <c r="BQ23" s="387"/>
      <c r="BR23" s="387"/>
      <c r="BS23" s="387"/>
      <c r="BT23" s="387"/>
      <c r="BU23" s="387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  <c r="CF23" s="387"/>
      <c r="CG23" s="387"/>
      <c r="CH23" s="387"/>
      <c r="CI23" s="387"/>
      <c r="CJ23" s="387"/>
      <c r="CK23" s="387"/>
      <c r="CL23" s="387"/>
      <c r="CM23" s="387"/>
      <c r="CN23" s="387"/>
      <c r="CO23" s="387"/>
      <c r="CP23" s="387"/>
      <c r="CQ23" s="387"/>
      <c r="CR23" s="387"/>
      <c r="CS23" s="387"/>
      <c r="CT23" s="387"/>
      <c r="CU23" s="387"/>
      <c r="CV23" s="387"/>
      <c r="CW23" s="387"/>
      <c r="CX23" s="387"/>
      <c r="CY23" s="387"/>
      <c r="CZ23" s="387"/>
      <c r="DA23" s="387"/>
      <c r="DB23" s="387"/>
      <c r="DC23" s="387"/>
      <c r="DD23" s="387"/>
      <c r="DE23" s="387"/>
      <c r="DF23" s="387"/>
      <c r="DG23" s="387"/>
      <c r="DH23" s="387"/>
      <c r="DI23" s="387"/>
      <c r="DJ23" s="387"/>
      <c r="DK23" s="387"/>
      <c r="DL23" s="387"/>
      <c r="DM23" s="387"/>
      <c r="DN23" s="387"/>
      <c r="DO23" s="387"/>
      <c r="DP23" s="387"/>
      <c r="DQ23" s="387"/>
      <c r="DR23" s="387"/>
      <c r="DS23" s="387"/>
      <c r="DT23" s="387"/>
      <c r="DU23" s="387"/>
      <c r="DV23" s="387"/>
      <c r="DW23" s="387"/>
      <c r="DX23" s="387"/>
      <c r="DY23" s="387"/>
      <c r="DZ23" s="387"/>
      <c r="EA23" s="387"/>
      <c r="EB23" s="387"/>
      <c r="EC23" s="387"/>
      <c r="ED23" s="387"/>
      <c r="EE23" s="387"/>
      <c r="EF23" s="387"/>
      <c r="EG23" s="387"/>
      <c r="EH23" s="387"/>
      <c r="EI23" s="387"/>
      <c r="EJ23" s="387"/>
      <c r="EK23" s="387"/>
      <c r="EL23" s="387"/>
      <c r="EM23" s="387"/>
      <c r="EN23" s="387"/>
      <c r="EO23" s="387"/>
      <c r="EP23" s="387"/>
      <c r="EQ23" s="387"/>
      <c r="ER23" s="387"/>
      <c r="ES23" s="387"/>
      <c r="ET23" s="387"/>
      <c r="EU23" s="387"/>
      <c r="EV23" s="387"/>
      <c r="EW23" s="387"/>
      <c r="EX23" s="387"/>
      <c r="EY23" s="387"/>
      <c r="EZ23" s="387"/>
      <c r="FA23" s="387"/>
      <c r="FB23" s="387"/>
      <c r="FC23" s="387"/>
      <c r="FD23" s="387"/>
      <c r="FE23" s="387"/>
      <c r="FF23" s="387"/>
      <c r="FG23" s="387"/>
      <c r="FH23" s="387"/>
      <c r="FI23" s="387"/>
      <c r="FJ23" s="387"/>
      <c r="FK23" s="387"/>
      <c r="FL23" s="387"/>
      <c r="FM23" s="387"/>
      <c r="FN23" s="387"/>
      <c r="FO23" s="387"/>
      <c r="FP23" s="387"/>
      <c r="FQ23" s="387"/>
      <c r="FR23" s="387"/>
      <c r="FS23" s="387"/>
      <c r="FT23" s="387"/>
      <c r="FU23" s="387"/>
      <c r="FV23" s="387"/>
      <c r="FW23" s="387"/>
      <c r="FX23" s="387"/>
      <c r="FY23" s="387"/>
      <c r="FZ23" s="387"/>
      <c r="GA23" s="387"/>
      <c r="GB23" s="387"/>
      <c r="GC23" s="387"/>
      <c r="GD23" s="387"/>
      <c r="GE23" s="387"/>
      <c r="GF23" s="387"/>
      <c r="GG23" s="387"/>
      <c r="GH23" s="387"/>
      <c r="GI23" s="387"/>
      <c r="GJ23" s="387"/>
      <c r="GK23" s="387"/>
      <c r="GL23" s="387"/>
      <c r="GM23" s="387"/>
      <c r="GN23" s="387"/>
      <c r="GO23" s="387"/>
      <c r="GP23" s="387"/>
      <c r="GQ23" s="387"/>
      <c r="GR23" s="387"/>
    </row>
    <row r="24" spans="1:200" ht="18.75" customHeight="1"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/>
      <c r="BN24" s="387"/>
      <c r="BO24" s="387"/>
      <c r="BP24" s="387"/>
      <c r="BQ24" s="387"/>
      <c r="BR24" s="387"/>
      <c r="BS24" s="387"/>
      <c r="BT24" s="387"/>
      <c r="BU24" s="387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/>
      <c r="CH24" s="387"/>
      <c r="CI24" s="387"/>
      <c r="CJ24" s="387"/>
      <c r="CK24" s="387"/>
      <c r="CL24" s="387"/>
      <c r="CM24" s="387"/>
      <c r="CN24" s="387"/>
      <c r="CO24" s="387"/>
      <c r="CP24" s="387"/>
      <c r="CQ24" s="387"/>
      <c r="CR24" s="387"/>
      <c r="CS24" s="387"/>
      <c r="CT24" s="387"/>
      <c r="CU24" s="387"/>
      <c r="CV24" s="387"/>
      <c r="CW24" s="387"/>
      <c r="CX24" s="387"/>
      <c r="CY24" s="387"/>
      <c r="CZ24" s="387"/>
      <c r="DA24" s="387"/>
      <c r="DB24" s="387"/>
      <c r="DC24" s="387"/>
      <c r="DD24" s="387"/>
      <c r="DE24" s="387"/>
      <c r="DF24" s="387"/>
      <c r="DG24" s="387"/>
      <c r="DH24" s="387"/>
      <c r="DI24" s="387"/>
      <c r="DJ24" s="387"/>
      <c r="DK24" s="387"/>
      <c r="DL24" s="387"/>
      <c r="DM24" s="387"/>
      <c r="DN24" s="387"/>
      <c r="DO24" s="387"/>
      <c r="DP24" s="387"/>
      <c r="DQ24" s="387"/>
      <c r="DR24" s="387"/>
      <c r="DS24" s="387"/>
      <c r="DT24" s="387"/>
      <c r="DU24" s="387"/>
      <c r="DV24" s="387"/>
      <c r="DW24" s="387"/>
      <c r="DX24" s="387"/>
      <c r="DY24" s="387"/>
      <c r="DZ24" s="387"/>
      <c r="EA24" s="387"/>
      <c r="EB24" s="387"/>
      <c r="EC24" s="387"/>
      <c r="ED24" s="387"/>
      <c r="EE24" s="387"/>
      <c r="EF24" s="387"/>
      <c r="EG24" s="387"/>
      <c r="EH24" s="387"/>
      <c r="EI24" s="387"/>
      <c r="EJ24" s="387"/>
      <c r="EK24" s="387"/>
      <c r="EL24" s="387"/>
      <c r="EM24" s="387"/>
      <c r="EN24" s="387"/>
      <c r="EO24" s="387"/>
      <c r="EP24" s="387"/>
      <c r="EQ24" s="387"/>
      <c r="ER24" s="387"/>
      <c r="ES24" s="387"/>
      <c r="ET24" s="387"/>
      <c r="EU24" s="387"/>
      <c r="EV24" s="387"/>
      <c r="EW24" s="387"/>
      <c r="EX24" s="387"/>
      <c r="EY24" s="387"/>
      <c r="EZ24" s="387"/>
      <c r="FA24" s="387"/>
      <c r="FB24" s="387"/>
      <c r="FC24" s="387"/>
      <c r="FD24" s="387"/>
      <c r="FE24" s="387"/>
      <c r="FF24" s="387"/>
      <c r="FG24" s="387"/>
      <c r="FH24" s="387"/>
      <c r="FI24" s="387"/>
      <c r="FJ24" s="387"/>
      <c r="FK24" s="387"/>
      <c r="FL24" s="387"/>
      <c r="FM24" s="387"/>
      <c r="FN24" s="387"/>
      <c r="FO24" s="387"/>
      <c r="FP24" s="387"/>
      <c r="FQ24" s="387"/>
      <c r="FR24" s="387"/>
      <c r="FS24" s="387"/>
      <c r="FT24" s="387"/>
      <c r="FU24" s="387"/>
      <c r="FV24" s="387"/>
      <c r="FW24" s="387"/>
      <c r="FX24" s="387"/>
      <c r="FY24" s="387"/>
      <c r="FZ24" s="387"/>
      <c r="GA24" s="387"/>
      <c r="GB24" s="387"/>
      <c r="GC24" s="387"/>
      <c r="GD24" s="387"/>
      <c r="GE24" s="387"/>
      <c r="GF24" s="387"/>
      <c r="GG24" s="387"/>
      <c r="GH24" s="387"/>
      <c r="GI24" s="387"/>
      <c r="GJ24" s="387"/>
      <c r="GK24" s="387"/>
      <c r="GL24" s="387"/>
      <c r="GM24" s="387"/>
      <c r="GN24" s="387"/>
      <c r="GO24" s="387"/>
      <c r="GP24" s="387"/>
      <c r="GQ24" s="387"/>
      <c r="GR24" s="387"/>
    </row>
    <row r="25" spans="1:200" ht="48" customHeight="1">
      <c r="A25" s="374" t="s">
        <v>1303</v>
      </c>
      <c r="B25" s="375" t="s">
        <v>1304</v>
      </c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 t="s">
        <v>19</v>
      </c>
      <c r="W25" s="375"/>
      <c r="X25" s="375"/>
      <c r="Y25" s="375" t="s">
        <v>571</v>
      </c>
      <c r="Z25" s="375"/>
      <c r="AA25" s="375"/>
      <c r="AB25" s="375" t="s">
        <v>20</v>
      </c>
      <c r="AC25" s="375"/>
      <c r="AD25" s="375"/>
      <c r="AE25" s="375"/>
      <c r="AF25" s="375"/>
      <c r="AG25" s="375" t="s">
        <v>1305</v>
      </c>
      <c r="AH25" s="375"/>
      <c r="AI25" s="375"/>
      <c r="AJ25" s="375"/>
      <c r="AK25" s="375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/>
      <c r="BN25" s="387"/>
      <c r="BO25" s="387"/>
      <c r="BP25" s="387"/>
      <c r="BQ25" s="387"/>
      <c r="BR25" s="387"/>
      <c r="BS25" s="387"/>
      <c r="BT25" s="387"/>
      <c r="BU25" s="387"/>
      <c r="BV25" s="387"/>
      <c r="BW25" s="387"/>
      <c r="BX25" s="387"/>
      <c r="BY25" s="387"/>
      <c r="BZ25" s="387"/>
      <c r="CA25" s="387"/>
      <c r="CB25" s="387"/>
      <c r="CC25" s="387"/>
      <c r="CD25" s="387"/>
      <c r="CE25" s="387"/>
      <c r="CF25" s="387"/>
      <c r="CG25" s="387"/>
      <c r="CH25" s="387"/>
      <c r="CI25" s="387"/>
      <c r="CJ25" s="387"/>
      <c r="CK25" s="387"/>
      <c r="CL25" s="387"/>
      <c r="CM25" s="387"/>
      <c r="CN25" s="387"/>
      <c r="CO25" s="387"/>
      <c r="CP25" s="387"/>
      <c r="CQ25" s="387"/>
      <c r="CR25" s="387"/>
      <c r="CS25" s="387"/>
      <c r="CT25" s="387"/>
      <c r="CU25" s="387"/>
      <c r="CV25" s="387"/>
      <c r="CW25" s="387"/>
      <c r="CX25" s="387"/>
      <c r="CY25" s="387"/>
      <c r="CZ25" s="387"/>
      <c r="DA25" s="387"/>
      <c r="DB25" s="387"/>
      <c r="DC25" s="387"/>
      <c r="DD25" s="387"/>
      <c r="DE25" s="387"/>
      <c r="DF25" s="387"/>
      <c r="DG25" s="387"/>
      <c r="DH25" s="387"/>
      <c r="DI25" s="387"/>
      <c r="DJ25" s="387"/>
      <c r="DK25" s="387"/>
      <c r="DL25" s="387"/>
      <c r="DM25" s="387"/>
      <c r="DN25" s="387"/>
      <c r="DO25" s="387"/>
      <c r="DP25" s="387"/>
      <c r="DQ25" s="387"/>
      <c r="DR25" s="387"/>
      <c r="DS25" s="387"/>
      <c r="DT25" s="387"/>
      <c r="DU25" s="387"/>
      <c r="DV25" s="387"/>
      <c r="DW25" s="387"/>
      <c r="DX25" s="387"/>
      <c r="DY25" s="387"/>
      <c r="DZ25" s="387"/>
      <c r="EA25" s="387"/>
      <c r="EB25" s="387"/>
      <c r="EC25" s="387"/>
      <c r="ED25" s="387"/>
      <c r="EE25" s="387"/>
      <c r="EF25" s="387"/>
      <c r="EG25" s="387"/>
      <c r="EH25" s="387"/>
      <c r="EI25" s="387"/>
      <c r="EJ25" s="387"/>
      <c r="EK25" s="387"/>
      <c r="EL25" s="387"/>
      <c r="EM25" s="387"/>
      <c r="EN25" s="387"/>
      <c r="EO25" s="387"/>
      <c r="EP25" s="387"/>
      <c r="EQ25" s="387"/>
      <c r="ER25" s="387"/>
      <c r="ES25" s="387"/>
      <c r="ET25" s="387"/>
      <c r="EU25" s="387"/>
      <c r="EV25" s="387"/>
      <c r="EW25" s="387"/>
      <c r="EX25" s="387"/>
      <c r="EY25" s="387"/>
      <c r="EZ25" s="387"/>
      <c r="FA25" s="387"/>
      <c r="FB25" s="387"/>
      <c r="FC25" s="387"/>
      <c r="FD25" s="387"/>
      <c r="FE25" s="387"/>
      <c r="FF25" s="387"/>
      <c r="FG25" s="387"/>
      <c r="FH25" s="387"/>
      <c r="FI25" s="387"/>
      <c r="FJ25" s="387"/>
      <c r="FK25" s="387"/>
      <c r="FL25" s="387"/>
      <c r="FM25" s="387"/>
      <c r="FN25" s="387"/>
      <c r="FO25" s="387"/>
      <c r="FP25" s="387"/>
      <c r="FQ25" s="387"/>
      <c r="FR25" s="387"/>
      <c r="FS25" s="387"/>
      <c r="FT25" s="387"/>
      <c r="FU25" s="387"/>
      <c r="FV25" s="387"/>
      <c r="FW25" s="387"/>
      <c r="FX25" s="387"/>
      <c r="FY25" s="387"/>
      <c r="FZ25" s="387"/>
      <c r="GA25" s="387"/>
      <c r="GB25" s="387"/>
      <c r="GC25" s="387"/>
      <c r="GD25" s="387"/>
      <c r="GE25" s="387"/>
      <c r="GF25" s="387"/>
      <c r="GG25" s="387"/>
      <c r="GH25" s="387"/>
      <c r="GI25" s="387"/>
      <c r="GJ25" s="387"/>
      <c r="GK25" s="387"/>
      <c r="GL25" s="387"/>
      <c r="GM25" s="387"/>
      <c r="GN25" s="387"/>
      <c r="GO25" s="387"/>
      <c r="GP25" s="387"/>
      <c r="GQ25" s="387"/>
      <c r="GR25" s="387"/>
    </row>
    <row r="26" spans="1:200">
      <c r="A26" s="376">
        <v>1</v>
      </c>
      <c r="B26" s="377" t="s">
        <v>1323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8"/>
      <c r="W26" s="378"/>
      <c r="X26" s="378"/>
      <c r="Y26" s="379"/>
      <c r="Z26" s="379"/>
      <c r="AA26" s="379"/>
      <c r="AB26" s="378">
        <v>6315533.2400000002</v>
      </c>
      <c r="AC26" s="378"/>
      <c r="AD26" s="378"/>
      <c r="AE26" s="378"/>
      <c r="AF26" s="378"/>
      <c r="AG26" s="378">
        <v>6315533.2400000002</v>
      </c>
      <c r="AH26" s="378"/>
      <c r="AI26" s="378"/>
      <c r="AJ26" s="378"/>
      <c r="AK26" s="378"/>
      <c r="AU26" s="387"/>
      <c r="AV26" s="387"/>
      <c r="AW26" s="387"/>
      <c r="AX26" s="387"/>
      <c r="AY26" s="387"/>
      <c r="AZ26" s="387"/>
      <c r="BA26" s="387"/>
      <c r="BB26" s="391" t="str">
        <f>B26</f>
        <v>Оплата по Договору № 2 от 08.12.2014г.</v>
      </c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/>
      <c r="BN26" s="387"/>
      <c r="BO26" s="387"/>
      <c r="BP26" s="387"/>
      <c r="BQ26" s="387"/>
      <c r="BR26" s="387"/>
      <c r="BS26" s="387"/>
      <c r="BT26" s="387"/>
      <c r="BU26" s="387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7"/>
      <c r="CT26" s="387"/>
      <c r="CU26" s="387"/>
      <c r="CV26" s="387"/>
      <c r="CW26" s="387"/>
      <c r="CX26" s="387"/>
      <c r="CY26" s="387"/>
      <c r="CZ26" s="387"/>
      <c r="DA26" s="387"/>
      <c r="DB26" s="387"/>
      <c r="DC26" s="387"/>
      <c r="DD26" s="387"/>
      <c r="DE26" s="387"/>
      <c r="DF26" s="387"/>
      <c r="DG26" s="387"/>
      <c r="DH26" s="387"/>
      <c r="DI26" s="387"/>
      <c r="DJ26" s="387"/>
      <c r="DK26" s="387"/>
      <c r="DL26" s="387"/>
      <c r="DM26" s="387"/>
      <c r="DN26" s="387"/>
      <c r="DO26" s="387"/>
      <c r="DP26" s="387"/>
      <c r="DQ26" s="387"/>
      <c r="DR26" s="387"/>
      <c r="DS26" s="387"/>
      <c r="DT26" s="387"/>
      <c r="DU26" s="387"/>
      <c r="DV26" s="387"/>
      <c r="DW26" s="387"/>
      <c r="DX26" s="387"/>
      <c r="DY26" s="387"/>
      <c r="DZ26" s="387"/>
      <c r="EA26" s="387"/>
      <c r="EB26" s="387"/>
      <c r="EC26" s="387"/>
      <c r="ED26" s="387"/>
      <c r="EE26" s="387"/>
      <c r="EF26" s="387"/>
      <c r="EG26" s="387"/>
      <c r="EH26" s="387"/>
      <c r="EI26" s="387"/>
      <c r="EJ26" s="387"/>
      <c r="EK26" s="387"/>
      <c r="EL26" s="387"/>
      <c r="EM26" s="387"/>
      <c r="EN26" s="387"/>
      <c r="EO26" s="387"/>
      <c r="EP26" s="387"/>
      <c r="EQ26" s="387"/>
      <c r="ER26" s="387"/>
      <c r="ES26" s="387"/>
      <c r="ET26" s="387"/>
      <c r="EU26" s="387"/>
      <c r="EV26" s="387"/>
      <c r="EW26" s="387"/>
      <c r="EX26" s="387"/>
      <c r="EY26" s="387"/>
      <c r="EZ26" s="387"/>
      <c r="FA26" s="387"/>
      <c r="FB26" s="387"/>
      <c r="FC26" s="387"/>
      <c r="FD26" s="387"/>
      <c r="FE26" s="387"/>
      <c r="FF26" s="387"/>
      <c r="FG26" s="387"/>
      <c r="FH26" s="387"/>
      <c r="FI26" s="387"/>
      <c r="FJ26" s="387"/>
      <c r="FK26" s="387"/>
      <c r="FL26" s="387"/>
      <c r="FM26" s="387"/>
      <c r="FN26" s="387"/>
      <c r="FO26" s="387"/>
      <c r="FP26" s="387"/>
      <c r="FQ26" s="387"/>
      <c r="FR26" s="387"/>
      <c r="FS26" s="387"/>
      <c r="FT26" s="387"/>
      <c r="FU26" s="387"/>
      <c r="FV26" s="387"/>
      <c r="FW26" s="387"/>
      <c r="FX26" s="387"/>
      <c r="FY26" s="387"/>
      <c r="FZ26" s="387"/>
      <c r="GA26" s="387"/>
      <c r="GB26" s="387"/>
      <c r="GC26" s="387"/>
      <c r="GD26" s="387"/>
      <c r="GE26" s="387"/>
      <c r="GF26" s="387"/>
      <c r="GG26" s="387"/>
      <c r="GH26" s="387"/>
      <c r="GI26" s="387"/>
      <c r="GJ26" s="387"/>
      <c r="GK26" s="387"/>
      <c r="GL26" s="387"/>
      <c r="GM26" s="387"/>
      <c r="GN26" s="387"/>
      <c r="GO26" s="387"/>
      <c r="GP26" s="387"/>
      <c r="GQ26" s="387"/>
      <c r="GR26" s="387"/>
    </row>
    <row r="27" spans="1:200" ht="18.75" customHeight="1">
      <c r="AF27" s="380" t="s">
        <v>68</v>
      </c>
      <c r="AG27" s="381">
        <f>SUM(AG26:AK26)</f>
        <v>6315533.2400000002</v>
      </c>
      <c r="AH27" s="382"/>
      <c r="AI27" s="382"/>
      <c r="AJ27" s="382"/>
      <c r="AK27" s="383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/>
      <c r="BN27" s="387"/>
      <c r="BO27" s="387"/>
      <c r="BP27" s="387"/>
      <c r="BQ27" s="387"/>
      <c r="BR27" s="387"/>
      <c r="BS27" s="387"/>
      <c r="BT27" s="387"/>
      <c r="BU27" s="387"/>
      <c r="BV27" s="387"/>
      <c r="BW27" s="387"/>
      <c r="BX27" s="387"/>
      <c r="BY27" s="387"/>
      <c r="BZ27" s="387"/>
      <c r="CA27" s="387"/>
      <c r="CB27" s="387"/>
      <c r="CC27" s="387"/>
      <c r="CD27" s="387"/>
      <c r="CE27" s="387"/>
      <c r="CF27" s="387"/>
      <c r="CG27" s="387"/>
      <c r="CH27" s="387"/>
      <c r="CI27" s="387"/>
      <c r="CJ27" s="387"/>
      <c r="CK27" s="387"/>
      <c r="CL27" s="387"/>
      <c r="CM27" s="387"/>
      <c r="CN27" s="387"/>
      <c r="CO27" s="387"/>
      <c r="CP27" s="387"/>
      <c r="CQ27" s="387"/>
      <c r="CR27" s="387"/>
      <c r="CS27" s="387"/>
      <c r="CT27" s="387"/>
      <c r="CU27" s="387"/>
      <c r="CV27" s="387"/>
      <c r="CW27" s="387"/>
      <c r="CX27" s="387"/>
      <c r="CY27" s="387"/>
      <c r="CZ27" s="387"/>
      <c r="DA27" s="387"/>
      <c r="DB27" s="387"/>
      <c r="DC27" s="387"/>
      <c r="DD27" s="387"/>
      <c r="DE27" s="387"/>
      <c r="DF27" s="387"/>
      <c r="DG27" s="387"/>
      <c r="DH27" s="387"/>
      <c r="DI27" s="387"/>
      <c r="DJ27" s="387"/>
      <c r="DK27" s="387"/>
      <c r="DL27" s="387"/>
      <c r="DM27" s="387"/>
      <c r="DN27" s="387"/>
      <c r="DO27" s="387"/>
      <c r="DP27" s="387"/>
      <c r="DQ27" s="387"/>
      <c r="DR27" s="387"/>
      <c r="DS27" s="387"/>
      <c r="DT27" s="387"/>
      <c r="DU27" s="387"/>
      <c r="DV27" s="387"/>
      <c r="DW27" s="387"/>
      <c r="DX27" s="387"/>
      <c r="DY27" s="387"/>
      <c r="DZ27" s="387"/>
      <c r="EA27" s="387"/>
      <c r="EB27" s="387"/>
      <c r="EC27" s="387"/>
      <c r="ED27" s="387"/>
      <c r="EE27" s="387"/>
      <c r="EF27" s="387"/>
      <c r="EG27" s="387"/>
      <c r="EH27" s="387"/>
      <c r="EI27" s="387"/>
      <c r="EJ27" s="387"/>
      <c r="EK27" s="387"/>
      <c r="EL27" s="387"/>
      <c r="EM27" s="387"/>
      <c r="EN27" s="387"/>
      <c r="EO27" s="387"/>
      <c r="EP27" s="387"/>
      <c r="EQ27" s="387"/>
      <c r="ER27" s="387"/>
      <c r="ES27" s="387"/>
      <c r="ET27" s="387"/>
      <c r="EU27" s="387"/>
      <c r="EV27" s="387"/>
      <c r="EW27" s="387"/>
      <c r="EX27" s="387"/>
      <c r="EY27" s="387"/>
      <c r="EZ27" s="387"/>
      <c r="FA27" s="387"/>
      <c r="FB27" s="387"/>
      <c r="FC27" s="387"/>
      <c r="FD27" s="387"/>
      <c r="FE27" s="387"/>
      <c r="FF27" s="387"/>
      <c r="FG27" s="387"/>
      <c r="FH27" s="387"/>
      <c r="FI27" s="387"/>
      <c r="FJ27" s="387"/>
      <c r="FK27" s="387"/>
      <c r="FL27" s="387"/>
      <c r="FM27" s="387"/>
      <c r="FN27" s="387"/>
      <c r="FO27" s="387"/>
      <c r="FP27" s="387"/>
      <c r="FQ27" s="387"/>
      <c r="FR27" s="387"/>
      <c r="FS27" s="387"/>
      <c r="FT27" s="387"/>
      <c r="FU27" s="387"/>
      <c r="FV27" s="387"/>
      <c r="FW27" s="387"/>
      <c r="FX27" s="387"/>
      <c r="FY27" s="387"/>
      <c r="FZ27" s="387"/>
      <c r="GA27" s="387"/>
      <c r="GB27" s="387"/>
      <c r="GC27" s="387"/>
      <c r="GD27" s="387"/>
      <c r="GE27" s="387"/>
      <c r="GF27" s="387"/>
      <c r="GG27" s="387"/>
      <c r="GH27" s="387"/>
      <c r="GI27" s="387"/>
      <c r="GJ27" s="387"/>
      <c r="GK27" s="387"/>
      <c r="GL27" s="387"/>
      <c r="GM27" s="387"/>
      <c r="GN27" s="387"/>
      <c r="GO27" s="387"/>
      <c r="GP27" s="387"/>
      <c r="GQ27" s="387"/>
      <c r="GR27" s="387"/>
    </row>
    <row r="28" spans="1:200" ht="18.75" customHeight="1">
      <c r="AF28" s="380" t="s">
        <v>1306</v>
      </c>
      <c r="AG28" s="381">
        <f>Itogo-ROUND(Itogo/1.18,2)</f>
        <v>963386.43000000063</v>
      </c>
      <c r="AH28" s="382"/>
      <c r="AI28" s="382"/>
      <c r="AJ28" s="382"/>
      <c r="AK28" s="383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  <c r="BJ28" s="387"/>
      <c r="BK28" s="387"/>
      <c r="BL28" s="387"/>
      <c r="BM28" s="387"/>
      <c r="BN28" s="387"/>
      <c r="BO28" s="387"/>
      <c r="BP28" s="387"/>
      <c r="BQ28" s="387"/>
      <c r="BR28" s="387"/>
      <c r="BS28" s="387"/>
      <c r="BT28" s="387"/>
      <c r="BU28" s="387"/>
      <c r="BV28" s="387"/>
      <c r="BW28" s="387"/>
      <c r="BX28" s="387"/>
      <c r="BY28" s="387"/>
      <c r="BZ28" s="387"/>
      <c r="CA28" s="387"/>
      <c r="CB28" s="387"/>
      <c r="CC28" s="387"/>
      <c r="CD28" s="387"/>
      <c r="CE28" s="387"/>
      <c r="CF28" s="387"/>
      <c r="CG28" s="387"/>
      <c r="CH28" s="387"/>
      <c r="CI28" s="387"/>
      <c r="CJ28" s="387"/>
      <c r="CK28" s="387"/>
      <c r="CL28" s="387"/>
      <c r="CM28" s="387"/>
      <c r="CN28" s="387"/>
      <c r="CO28" s="387"/>
      <c r="CP28" s="387"/>
      <c r="CQ28" s="387"/>
      <c r="CR28" s="387"/>
      <c r="CS28" s="387"/>
      <c r="CT28" s="387"/>
      <c r="CU28" s="387"/>
      <c r="CV28" s="387"/>
      <c r="CW28" s="387"/>
      <c r="CX28" s="387"/>
      <c r="CY28" s="387"/>
      <c r="CZ28" s="387"/>
      <c r="DA28" s="387"/>
      <c r="DB28" s="387"/>
      <c r="DC28" s="387"/>
      <c r="DD28" s="387"/>
      <c r="DE28" s="387"/>
      <c r="DF28" s="387"/>
      <c r="DG28" s="387"/>
      <c r="DH28" s="387"/>
      <c r="DI28" s="387"/>
      <c r="DJ28" s="387"/>
      <c r="DK28" s="387"/>
      <c r="DL28" s="387"/>
      <c r="DM28" s="387"/>
      <c r="DN28" s="387"/>
      <c r="DO28" s="387"/>
      <c r="DP28" s="387"/>
      <c r="DQ28" s="387"/>
      <c r="DR28" s="387"/>
      <c r="DS28" s="387"/>
      <c r="DT28" s="387"/>
      <c r="DU28" s="387"/>
      <c r="DV28" s="387"/>
      <c r="DW28" s="387"/>
      <c r="DX28" s="387"/>
      <c r="DY28" s="387"/>
      <c r="DZ28" s="387"/>
      <c r="EA28" s="387"/>
      <c r="EB28" s="387"/>
      <c r="EC28" s="387"/>
      <c r="ED28" s="387"/>
      <c r="EE28" s="387"/>
      <c r="EF28" s="387"/>
      <c r="EG28" s="387"/>
      <c r="EH28" s="387"/>
      <c r="EI28" s="387"/>
      <c r="EJ28" s="387"/>
      <c r="EK28" s="387"/>
      <c r="EL28" s="387"/>
      <c r="EM28" s="387"/>
      <c r="EN28" s="387"/>
      <c r="EO28" s="387"/>
      <c r="EP28" s="387"/>
      <c r="EQ28" s="387"/>
      <c r="ER28" s="387"/>
      <c r="ES28" s="387"/>
      <c r="ET28" s="387"/>
      <c r="EU28" s="387"/>
      <c r="EV28" s="387"/>
      <c r="EW28" s="387"/>
      <c r="EX28" s="387"/>
      <c r="EY28" s="387"/>
      <c r="EZ28" s="387"/>
      <c r="FA28" s="387"/>
      <c r="FB28" s="387"/>
      <c r="FC28" s="387"/>
      <c r="FD28" s="387"/>
      <c r="FE28" s="387"/>
      <c r="FF28" s="387"/>
      <c r="FG28" s="387"/>
      <c r="FH28" s="387"/>
      <c r="FI28" s="387"/>
      <c r="FJ28" s="387"/>
      <c r="FK28" s="387"/>
      <c r="FL28" s="387"/>
      <c r="FM28" s="387"/>
      <c r="FN28" s="387"/>
      <c r="FO28" s="387"/>
      <c r="FP28" s="387"/>
      <c r="FQ28" s="387"/>
      <c r="FR28" s="387"/>
      <c r="FS28" s="387"/>
      <c r="FT28" s="387"/>
      <c r="FU28" s="387"/>
      <c r="FV28" s="387"/>
      <c r="FW28" s="387"/>
      <c r="FX28" s="387"/>
      <c r="FY28" s="387"/>
      <c r="FZ28" s="387"/>
      <c r="GA28" s="387"/>
      <c r="GB28" s="387"/>
      <c r="GC28" s="387"/>
      <c r="GD28" s="387"/>
      <c r="GE28" s="387"/>
      <c r="GF28" s="387"/>
      <c r="GG28" s="387"/>
      <c r="GH28" s="387"/>
      <c r="GI28" s="387"/>
      <c r="GJ28" s="387"/>
      <c r="GK28" s="387"/>
      <c r="GL28" s="387"/>
      <c r="GM28" s="387"/>
      <c r="GN28" s="387"/>
      <c r="GO28" s="387"/>
      <c r="GP28" s="387"/>
      <c r="GQ28" s="387"/>
      <c r="GR28" s="387"/>
    </row>
    <row r="29" spans="1:200" ht="18.75" customHeight="1">
      <c r="AF29" s="380" t="s">
        <v>1307</v>
      </c>
      <c r="AG29" s="381">
        <f t="shared" ref="AG29:AK29" si="0">AG27</f>
        <v>6315533.2400000002</v>
      </c>
      <c r="AH29" s="382"/>
      <c r="AI29" s="382"/>
      <c r="AJ29" s="382"/>
      <c r="AK29" s="383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7"/>
      <c r="CB29" s="387"/>
      <c r="CC29" s="387"/>
      <c r="CD29" s="387"/>
      <c r="CE29" s="387"/>
      <c r="CF29" s="387"/>
      <c r="CG29" s="387"/>
      <c r="CH29" s="387"/>
      <c r="CI29" s="387"/>
      <c r="CJ29" s="387"/>
      <c r="CK29" s="387"/>
      <c r="CL29" s="387"/>
      <c r="CM29" s="387"/>
      <c r="CN29" s="387"/>
      <c r="CO29" s="387"/>
      <c r="CP29" s="387"/>
      <c r="CQ29" s="387"/>
      <c r="CR29" s="387"/>
      <c r="CS29" s="387"/>
      <c r="CT29" s="387"/>
      <c r="CU29" s="387"/>
      <c r="CV29" s="387"/>
      <c r="CW29" s="387"/>
      <c r="CX29" s="387"/>
      <c r="CY29" s="387"/>
      <c r="CZ29" s="387"/>
      <c r="DA29" s="387"/>
      <c r="DB29" s="387"/>
      <c r="DC29" s="387"/>
      <c r="DD29" s="387"/>
      <c r="DE29" s="387"/>
      <c r="DF29" s="387"/>
      <c r="DG29" s="387"/>
      <c r="DH29" s="387"/>
      <c r="DI29" s="387"/>
      <c r="DJ29" s="387"/>
      <c r="DK29" s="387"/>
      <c r="DL29" s="387"/>
      <c r="DM29" s="387"/>
      <c r="DN29" s="387"/>
      <c r="DO29" s="387"/>
      <c r="DP29" s="387"/>
      <c r="DQ29" s="387"/>
      <c r="DR29" s="387"/>
      <c r="DS29" s="387"/>
      <c r="DT29" s="387"/>
      <c r="DU29" s="387"/>
      <c r="DV29" s="387"/>
      <c r="DW29" s="387"/>
      <c r="DX29" s="387"/>
      <c r="DY29" s="387"/>
      <c r="DZ29" s="387"/>
      <c r="EA29" s="387"/>
      <c r="EB29" s="387"/>
      <c r="EC29" s="387"/>
      <c r="ED29" s="387"/>
      <c r="EE29" s="387"/>
      <c r="EF29" s="387"/>
      <c r="EG29" s="387"/>
      <c r="EH29" s="387"/>
      <c r="EI29" s="387"/>
      <c r="EJ29" s="387"/>
      <c r="EK29" s="387"/>
      <c r="EL29" s="387"/>
      <c r="EM29" s="387"/>
      <c r="EN29" s="387"/>
      <c r="EO29" s="387"/>
      <c r="EP29" s="387"/>
      <c r="EQ29" s="387"/>
      <c r="ER29" s="387"/>
      <c r="ES29" s="387"/>
      <c r="ET29" s="387"/>
      <c r="EU29" s="387"/>
      <c r="EV29" s="387"/>
      <c r="EW29" s="387"/>
      <c r="EX29" s="387"/>
      <c r="EY29" s="387"/>
      <c r="EZ29" s="387"/>
      <c r="FA29" s="387"/>
      <c r="FB29" s="387"/>
      <c r="FC29" s="387"/>
      <c r="FD29" s="387"/>
      <c r="FE29" s="387"/>
      <c r="FF29" s="387"/>
      <c r="FG29" s="387"/>
      <c r="FH29" s="387"/>
      <c r="FI29" s="387"/>
      <c r="FJ29" s="387"/>
      <c r="FK29" s="387"/>
      <c r="FL29" s="387"/>
      <c r="FM29" s="387"/>
      <c r="FN29" s="387"/>
      <c r="FO29" s="387"/>
      <c r="FP29" s="387"/>
      <c r="FQ29" s="387"/>
      <c r="FR29" s="387"/>
      <c r="FS29" s="387"/>
      <c r="FT29" s="387"/>
      <c r="FU29" s="387"/>
      <c r="FV29" s="387"/>
      <c r="FW29" s="387"/>
      <c r="FX29" s="387"/>
      <c r="FY29" s="387"/>
      <c r="FZ29" s="387"/>
      <c r="GA29" s="387"/>
      <c r="GB29" s="387"/>
      <c r="GC29" s="387"/>
      <c r="GD29" s="387"/>
      <c r="GE29" s="387"/>
      <c r="GF29" s="387"/>
      <c r="GG29" s="387"/>
      <c r="GH29" s="387"/>
      <c r="GI29" s="387"/>
      <c r="GJ29" s="387"/>
      <c r="GK29" s="387"/>
      <c r="GL29" s="387"/>
      <c r="GM29" s="387"/>
      <c r="GN29" s="387"/>
      <c r="GO29" s="387"/>
      <c r="GP29" s="387"/>
      <c r="GQ29" s="387"/>
      <c r="GR29" s="387"/>
    </row>
    <row r="30" spans="1:200" ht="18.75" customHeight="1">
      <c r="AU30" s="387"/>
      <c r="AV30" s="387"/>
      <c r="AW30" s="387"/>
      <c r="AX30" s="387"/>
      <c r="AY30" s="387"/>
      <c r="AZ30" s="387"/>
      <c r="BA30" s="387"/>
      <c r="BB30" s="387"/>
      <c r="BC30" s="387"/>
      <c r="BD30" s="387"/>
      <c r="BE30" s="387"/>
      <c r="BF30" s="387"/>
      <c r="BG30" s="387"/>
      <c r="BH30" s="387"/>
      <c r="BI30" s="387"/>
      <c r="BJ30" s="387"/>
      <c r="BK30" s="387"/>
      <c r="BL30" s="387"/>
      <c r="BM30" s="387"/>
      <c r="BN30" s="387"/>
      <c r="BO30" s="387"/>
      <c r="BP30" s="387"/>
      <c r="BQ30" s="387"/>
      <c r="BR30" s="387"/>
      <c r="BS30" s="387"/>
      <c r="BT30" s="387"/>
      <c r="BU30" s="387"/>
      <c r="BV30" s="387"/>
      <c r="BW30" s="387"/>
      <c r="BX30" s="387"/>
      <c r="BY30" s="387"/>
      <c r="BZ30" s="387"/>
      <c r="CA30" s="387"/>
      <c r="CB30" s="387"/>
      <c r="CC30" s="387"/>
      <c r="CD30" s="387"/>
      <c r="CE30" s="387"/>
      <c r="CF30" s="387"/>
      <c r="CG30" s="387"/>
      <c r="CH30" s="387"/>
      <c r="CI30" s="387"/>
      <c r="CJ30" s="387"/>
      <c r="CK30" s="387"/>
      <c r="CL30" s="387"/>
      <c r="CM30" s="387"/>
      <c r="CN30" s="387"/>
      <c r="CO30" s="387"/>
      <c r="CP30" s="387"/>
      <c r="CQ30" s="387"/>
      <c r="CR30" s="387"/>
      <c r="CS30" s="387"/>
      <c r="CT30" s="387"/>
      <c r="CU30" s="387"/>
      <c r="CV30" s="387"/>
      <c r="CW30" s="387"/>
      <c r="CX30" s="387"/>
      <c r="CY30" s="387"/>
      <c r="CZ30" s="387"/>
      <c r="DA30" s="387"/>
      <c r="DB30" s="387"/>
      <c r="DC30" s="387"/>
      <c r="DD30" s="387"/>
      <c r="DE30" s="387"/>
      <c r="DF30" s="387"/>
      <c r="DG30" s="387"/>
      <c r="DH30" s="387"/>
      <c r="DI30" s="387"/>
      <c r="DJ30" s="387"/>
      <c r="DK30" s="387"/>
      <c r="DL30" s="387"/>
      <c r="DM30" s="387"/>
      <c r="DN30" s="387"/>
      <c r="DO30" s="387"/>
      <c r="DP30" s="387"/>
      <c r="DQ30" s="387"/>
      <c r="DR30" s="387"/>
      <c r="DS30" s="387"/>
      <c r="DT30" s="387"/>
      <c r="DU30" s="387"/>
      <c r="DV30" s="387"/>
      <c r="DW30" s="387"/>
      <c r="DX30" s="387"/>
      <c r="DY30" s="387"/>
      <c r="DZ30" s="387"/>
      <c r="EA30" s="387"/>
      <c r="EB30" s="387"/>
      <c r="EC30" s="387"/>
      <c r="ED30" s="387"/>
      <c r="EE30" s="387"/>
      <c r="EF30" s="387"/>
      <c r="EG30" s="387"/>
      <c r="EH30" s="387"/>
      <c r="EI30" s="387"/>
      <c r="EJ30" s="387"/>
      <c r="EK30" s="387"/>
      <c r="EL30" s="387"/>
      <c r="EM30" s="387"/>
      <c r="EN30" s="387"/>
      <c r="EO30" s="387"/>
      <c r="EP30" s="387"/>
      <c r="EQ30" s="387"/>
      <c r="ER30" s="387"/>
      <c r="ES30" s="387"/>
      <c r="ET30" s="387"/>
      <c r="EU30" s="387"/>
      <c r="EV30" s="387"/>
      <c r="EW30" s="387"/>
      <c r="EX30" s="387"/>
      <c r="EY30" s="387"/>
      <c r="EZ30" s="387"/>
      <c r="FA30" s="387"/>
      <c r="FB30" s="387"/>
      <c r="FC30" s="387"/>
      <c r="FD30" s="387"/>
      <c r="FE30" s="387"/>
      <c r="FF30" s="387"/>
      <c r="FG30" s="387"/>
      <c r="FH30" s="387"/>
      <c r="FI30" s="387"/>
      <c r="FJ30" s="387"/>
      <c r="FK30" s="387"/>
      <c r="FL30" s="387"/>
      <c r="FM30" s="387"/>
      <c r="FN30" s="387"/>
      <c r="FO30" s="387"/>
      <c r="FP30" s="387"/>
      <c r="FQ30" s="387"/>
      <c r="FR30" s="387"/>
      <c r="FS30" s="387"/>
      <c r="FT30" s="387"/>
      <c r="FU30" s="387"/>
      <c r="FV30" s="387"/>
      <c r="FW30" s="387"/>
      <c r="FX30" s="387"/>
      <c r="FY30" s="387"/>
      <c r="FZ30" s="387"/>
      <c r="GA30" s="387"/>
      <c r="GB30" s="387"/>
      <c r="GC30" s="387"/>
      <c r="GD30" s="387"/>
      <c r="GE30" s="387"/>
      <c r="GF30" s="387"/>
      <c r="GG30" s="387"/>
      <c r="GH30" s="387"/>
      <c r="GI30" s="387"/>
      <c r="GJ30" s="387"/>
      <c r="GK30" s="387"/>
      <c r="GL30" s="387"/>
      <c r="GM30" s="387"/>
      <c r="GN30" s="387"/>
      <c r="GO30" s="387"/>
      <c r="GP30" s="387"/>
      <c r="GQ30" s="387"/>
      <c r="GR30" s="387"/>
    </row>
    <row r="31" spans="1:200" ht="18.75" customHeight="1"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  <c r="BM31" s="387"/>
      <c r="BN31" s="387"/>
      <c r="BO31" s="387"/>
      <c r="BP31" s="387"/>
      <c r="BQ31" s="387"/>
      <c r="BR31" s="387"/>
      <c r="BS31" s="387"/>
      <c r="BT31" s="387"/>
      <c r="BU31" s="387"/>
      <c r="BV31" s="387"/>
      <c r="BW31" s="387"/>
      <c r="BX31" s="387"/>
      <c r="BY31" s="387"/>
      <c r="BZ31" s="387"/>
      <c r="CA31" s="387"/>
      <c r="CB31" s="387"/>
      <c r="CC31" s="387"/>
      <c r="CD31" s="387"/>
      <c r="CE31" s="387"/>
      <c r="CF31" s="387"/>
      <c r="CG31" s="387"/>
      <c r="CH31" s="387"/>
      <c r="CI31" s="387"/>
      <c r="CJ31" s="387"/>
      <c r="CK31" s="387"/>
      <c r="CL31" s="387"/>
      <c r="CM31" s="387"/>
      <c r="CN31" s="387"/>
      <c r="CO31" s="387"/>
      <c r="CP31" s="387"/>
      <c r="CQ31" s="387"/>
      <c r="CR31" s="387"/>
      <c r="CS31" s="387"/>
      <c r="CT31" s="387"/>
      <c r="CU31" s="387"/>
      <c r="CV31" s="387"/>
      <c r="CW31" s="387"/>
      <c r="CX31" s="387"/>
      <c r="CY31" s="387"/>
      <c r="CZ31" s="387"/>
      <c r="DA31" s="387"/>
      <c r="DB31" s="387"/>
      <c r="DC31" s="387"/>
      <c r="DD31" s="387"/>
      <c r="DE31" s="387"/>
      <c r="DF31" s="387"/>
      <c r="DG31" s="387"/>
      <c r="DH31" s="387"/>
      <c r="DI31" s="387"/>
      <c r="DJ31" s="387"/>
      <c r="DK31" s="387"/>
      <c r="DL31" s="387"/>
      <c r="DM31" s="387"/>
      <c r="DN31" s="387"/>
      <c r="DO31" s="387"/>
      <c r="DP31" s="387"/>
      <c r="DQ31" s="387"/>
      <c r="DR31" s="387"/>
      <c r="DS31" s="387"/>
      <c r="DT31" s="387"/>
      <c r="DU31" s="387"/>
      <c r="DV31" s="387"/>
      <c r="DW31" s="387"/>
      <c r="DX31" s="387"/>
      <c r="DY31" s="387"/>
      <c r="DZ31" s="387"/>
      <c r="EA31" s="387"/>
      <c r="EB31" s="387"/>
      <c r="EC31" s="387"/>
      <c r="ED31" s="387"/>
      <c r="EE31" s="387"/>
      <c r="EF31" s="387"/>
      <c r="EG31" s="387"/>
      <c r="EH31" s="387"/>
      <c r="EI31" s="387"/>
      <c r="EJ31" s="387"/>
      <c r="EK31" s="387"/>
      <c r="EL31" s="387"/>
      <c r="EM31" s="387"/>
      <c r="EN31" s="387"/>
      <c r="EO31" s="387"/>
      <c r="EP31" s="387"/>
      <c r="EQ31" s="387"/>
      <c r="ER31" s="387"/>
      <c r="ES31" s="387"/>
      <c r="ET31" s="387"/>
      <c r="EU31" s="387"/>
      <c r="EV31" s="387"/>
      <c r="EW31" s="387"/>
      <c r="EX31" s="387"/>
      <c r="EY31" s="387"/>
      <c r="EZ31" s="387"/>
      <c r="FA31" s="387"/>
      <c r="FB31" s="387"/>
      <c r="FC31" s="387"/>
      <c r="FD31" s="387"/>
      <c r="FE31" s="387"/>
      <c r="FF31" s="387"/>
      <c r="FG31" s="387"/>
      <c r="FH31" s="387"/>
      <c r="FI31" s="387"/>
      <c r="FJ31" s="387"/>
      <c r="FK31" s="387"/>
      <c r="FL31" s="387"/>
      <c r="FM31" s="387"/>
      <c r="FN31" s="387"/>
      <c r="FO31" s="387"/>
      <c r="FP31" s="387"/>
      <c r="FQ31" s="387"/>
      <c r="FR31" s="387"/>
      <c r="FS31" s="387"/>
      <c r="FT31" s="387"/>
      <c r="FU31" s="387"/>
      <c r="FV31" s="387"/>
      <c r="FW31" s="387"/>
      <c r="FX31" s="387"/>
      <c r="FY31" s="387"/>
      <c r="FZ31" s="387"/>
      <c r="GA31" s="387"/>
      <c r="GB31" s="387"/>
      <c r="GC31" s="387"/>
      <c r="GD31" s="387"/>
      <c r="GE31" s="387"/>
      <c r="GF31" s="387"/>
      <c r="GG31" s="387"/>
      <c r="GH31" s="387"/>
      <c r="GI31" s="387"/>
      <c r="GJ31" s="387"/>
      <c r="GK31" s="387"/>
      <c r="GL31" s="387"/>
      <c r="GM31" s="387"/>
      <c r="GN31" s="387"/>
      <c r="GO31" s="387"/>
      <c r="GP31" s="387"/>
      <c r="GQ31" s="387"/>
      <c r="GR31" s="387"/>
    </row>
    <row r="32" spans="1:200" ht="18.75" customHeight="1">
      <c r="A32" s="385" t="s">
        <v>1308</v>
      </c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/>
      <c r="BN32" s="387"/>
      <c r="BO32" s="387"/>
      <c r="BP32" s="387"/>
      <c r="BQ32" s="387"/>
      <c r="BR32" s="387"/>
      <c r="BS32" s="387"/>
      <c r="BT32" s="387"/>
      <c r="BU32" s="387"/>
      <c r="BV32" s="387"/>
      <c r="BW32" s="387"/>
      <c r="BX32" s="387"/>
      <c r="BY32" s="387"/>
      <c r="BZ32" s="387"/>
      <c r="CA32" s="387"/>
      <c r="CB32" s="387"/>
      <c r="CC32" s="387"/>
      <c r="CD32" s="387"/>
      <c r="CE32" s="387"/>
      <c r="CF32" s="387"/>
      <c r="CG32" s="387"/>
      <c r="CH32" s="387"/>
      <c r="CI32" s="387"/>
      <c r="CJ32" s="387"/>
      <c r="CK32" s="387"/>
      <c r="CL32" s="387"/>
      <c r="CM32" s="387"/>
      <c r="CN32" s="387"/>
      <c r="CO32" s="387"/>
      <c r="CP32" s="387"/>
      <c r="CQ32" s="387"/>
      <c r="CR32" s="387"/>
      <c r="CS32" s="387"/>
      <c r="CT32" s="387"/>
      <c r="CU32" s="387"/>
      <c r="CV32" s="387"/>
      <c r="CW32" s="387"/>
      <c r="CX32" s="387"/>
      <c r="CY32" s="387"/>
      <c r="CZ32" s="387"/>
      <c r="DA32" s="387"/>
      <c r="DB32" s="387"/>
      <c r="DC32" s="387"/>
      <c r="DD32" s="387"/>
      <c r="DE32" s="387"/>
      <c r="DF32" s="387"/>
      <c r="DG32" s="387"/>
      <c r="DH32" s="387"/>
      <c r="DI32" s="387"/>
      <c r="DJ32" s="387"/>
      <c r="DK32" s="387"/>
      <c r="DL32" s="387"/>
      <c r="DM32" s="387"/>
      <c r="DN32" s="387"/>
      <c r="DO32" s="387"/>
      <c r="DP32" s="387"/>
      <c r="DQ32" s="387"/>
      <c r="DR32" s="387"/>
      <c r="DS32" s="387"/>
      <c r="DT32" s="387"/>
      <c r="DU32" s="387"/>
      <c r="DV32" s="387"/>
      <c r="DW32" s="387"/>
      <c r="DX32" s="387"/>
      <c r="DY32" s="387"/>
      <c r="DZ32" s="387"/>
      <c r="EA32" s="387"/>
      <c r="EB32" s="387"/>
      <c r="EC32" s="387"/>
      <c r="ED32" s="387"/>
      <c r="EE32" s="387"/>
      <c r="EF32" s="387"/>
      <c r="EG32" s="387"/>
      <c r="EH32" s="387"/>
      <c r="EI32" s="387"/>
      <c r="EJ32" s="387"/>
      <c r="EK32" s="387"/>
      <c r="EL32" s="387"/>
      <c r="EM32" s="387"/>
      <c r="EN32" s="387"/>
      <c r="EO32" s="387"/>
      <c r="EP32" s="387"/>
      <c r="EQ32" s="387"/>
      <c r="ER32" s="387"/>
      <c r="ES32" s="387"/>
      <c r="ET32" s="387"/>
      <c r="EU32" s="387"/>
      <c r="EV32" s="387"/>
      <c r="EW32" s="387"/>
      <c r="EX32" s="387"/>
      <c r="EY32" s="387"/>
      <c r="EZ32" s="387"/>
      <c r="FA32" s="387"/>
      <c r="FB32" s="387"/>
      <c r="FC32" s="387"/>
      <c r="FD32" s="387"/>
      <c r="FE32" s="387"/>
      <c r="FF32" s="387"/>
      <c r="FG32" s="387"/>
      <c r="FH32" s="387"/>
      <c r="FI32" s="387"/>
      <c r="FJ32" s="387"/>
      <c r="FK32" s="387"/>
      <c r="FL32" s="387"/>
      <c r="FM32" s="387"/>
      <c r="FN32" s="387"/>
      <c r="FO32" s="387"/>
      <c r="FP32" s="387"/>
      <c r="FQ32" s="387"/>
      <c r="FR32" s="387"/>
      <c r="FS32" s="387"/>
      <c r="FT32" s="387"/>
      <c r="FU32" s="387"/>
      <c r="FV32" s="387"/>
      <c r="FW32" s="387"/>
      <c r="FX32" s="387"/>
      <c r="FY32" s="387"/>
      <c r="FZ32" s="387"/>
      <c r="GA32" s="387"/>
      <c r="GB32" s="387"/>
      <c r="GC32" s="387"/>
      <c r="GD32" s="387"/>
      <c r="GE32" s="387"/>
      <c r="GF32" s="387"/>
      <c r="GG32" s="387"/>
      <c r="GH32" s="387"/>
      <c r="GI32" s="387"/>
      <c r="GJ32" s="387"/>
      <c r="GK32" s="387"/>
      <c r="GL32" s="387"/>
      <c r="GM32" s="387"/>
      <c r="GN32" s="387"/>
      <c r="GO32" s="387"/>
      <c r="GP32" s="387"/>
      <c r="GQ32" s="387"/>
      <c r="GR32" s="387"/>
    </row>
    <row r="33" spans="1:200" ht="18.75" customHeight="1">
      <c r="AU33" s="387"/>
      <c r="AV33" s="387"/>
      <c r="AW33" s="387"/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7"/>
      <c r="BJ33" s="387"/>
      <c r="BK33" s="387"/>
      <c r="BL33" s="387"/>
      <c r="BM33" s="387"/>
      <c r="BN33" s="387"/>
      <c r="BO33" s="387"/>
      <c r="BP33" s="387"/>
      <c r="BQ33" s="387"/>
      <c r="BR33" s="387"/>
      <c r="BS33" s="387"/>
      <c r="BT33" s="387"/>
      <c r="BU33" s="387"/>
      <c r="BV33" s="387"/>
      <c r="BW33" s="387"/>
      <c r="BX33" s="387"/>
      <c r="BY33" s="387"/>
      <c r="BZ33" s="387"/>
      <c r="CA33" s="387"/>
      <c r="CB33" s="387"/>
      <c r="CC33" s="387"/>
      <c r="CD33" s="387"/>
      <c r="CE33" s="387"/>
      <c r="CF33" s="387"/>
      <c r="CG33" s="387"/>
      <c r="CH33" s="387"/>
      <c r="CI33" s="387"/>
      <c r="CJ33" s="387"/>
      <c r="CK33" s="387"/>
      <c r="CL33" s="387"/>
      <c r="CM33" s="387"/>
      <c r="CN33" s="387"/>
      <c r="CO33" s="387"/>
      <c r="CP33" s="387"/>
      <c r="CQ33" s="387"/>
      <c r="CR33" s="387"/>
      <c r="CS33" s="387"/>
      <c r="CT33" s="387"/>
      <c r="CU33" s="387"/>
      <c r="CV33" s="387"/>
      <c r="CW33" s="387"/>
      <c r="CX33" s="387"/>
      <c r="CY33" s="387"/>
      <c r="CZ33" s="387"/>
      <c r="DA33" s="387"/>
      <c r="DB33" s="387"/>
      <c r="DC33" s="387"/>
      <c r="DD33" s="387"/>
      <c r="DE33" s="387"/>
      <c r="DF33" s="387"/>
      <c r="DG33" s="387"/>
      <c r="DH33" s="387"/>
      <c r="DI33" s="387"/>
      <c r="DJ33" s="387"/>
      <c r="DK33" s="387"/>
      <c r="DL33" s="387"/>
      <c r="DM33" s="387"/>
      <c r="DN33" s="387"/>
      <c r="DO33" s="387"/>
      <c r="DP33" s="387"/>
      <c r="DQ33" s="387"/>
      <c r="DR33" s="387"/>
      <c r="DS33" s="387"/>
      <c r="DT33" s="387"/>
      <c r="DU33" s="387"/>
      <c r="DV33" s="387"/>
      <c r="DW33" s="387"/>
      <c r="DX33" s="387"/>
      <c r="DY33" s="387"/>
      <c r="DZ33" s="387"/>
      <c r="EA33" s="387"/>
      <c r="EB33" s="387"/>
      <c r="EC33" s="387"/>
      <c r="ED33" s="387"/>
      <c r="EE33" s="387"/>
      <c r="EF33" s="387"/>
      <c r="EG33" s="387"/>
      <c r="EH33" s="387"/>
      <c r="EI33" s="387"/>
      <c r="EJ33" s="387"/>
      <c r="EK33" s="387"/>
      <c r="EL33" s="387"/>
      <c r="EM33" s="387"/>
      <c r="EN33" s="387"/>
      <c r="EO33" s="387"/>
      <c r="EP33" s="387"/>
      <c r="EQ33" s="387"/>
      <c r="ER33" s="387"/>
      <c r="ES33" s="387"/>
      <c r="ET33" s="387"/>
      <c r="EU33" s="387"/>
      <c r="EV33" s="387"/>
      <c r="EW33" s="387"/>
      <c r="EX33" s="387"/>
      <c r="EY33" s="387"/>
      <c r="EZ33" s="387"/>
      <c r="FA33" s="387"/>
      <c r="FB33" s="387"/>
      <c r="FC33" s="387"/>
      <c r="FD33" s="387"/>
      <c r="FE33" s="387"/>
      <c r="FF33" s="387"/>
      <c r="FG33" s="387"/>
      <c r="FH33" s="387"/>
      <c r="FI33" s="387"/>
      <c r="FJ33" s="387"/>
      <c r="FK33" s="387"/>
      <c r="FL33" s="387"/>
      <c r="FM33" s="387"/>
      <c r="FN33" s="387"/>
      <c r="FO33" s="387"/>
      <c r="FP33" s="387"/>
      <c r="FQ33" s="387"/>
      <c r="FR33" s="387"/>
      <c r="FS33" s="387"/>
      <c r="FT33" s="387"/>
      <c r="FU33" s="387"/>
      <c r="FV33" s="387"/>
      <c r="FW33" s="387"/>
      <c r="FX33" s="387"/>
      <c r="FY33" s="387"/>
      <c r="FZ33" s="387"/>
      <c r="GA33" s="387"/>
      <c r="GB33" s="387"/>
      <c r="GC33" s="387"/>
      <c r="GD33" s="387"/>
      <c r="GE33" s="387"/>
      <c r="GF33" s="387"/>
      <c r="GG33" s="387"/>
      <c r="GH33" s="387"/>
      <c r="GI33" s="387"/>
      <c r="GJ33" s="387"/>
      <c r="GK33" s="387"/>
      <c r="GL33" s="387"/>
      <c r="GM33" s="387"/>
      <c r="GN33" s="387"/>
      <c r="GO33" s="387"/>
      <c r="GP33" s="387"/>
      <c r="GQ33" s="387"/>
      <c r="GR33" s="387"/>
    </row>
    <row r="34" spans="1:200" ht="18.75" customHeight="1">
      <c r="A34" s="338" t="s">
        <v>1324</v>
      </c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/>
      <c r="BN34" s="387"/>
      <c r="BO34" s="387"/>
      <c r="BP34" s="387"/>
      <c r="BQ34" s="387"/>
      <c r="BR34" s="387"/>
      <c r="BS34" s="387"/>
      <c r="BT34" s="387"/>
      <c r="BU34" s="387"/>
      <c r="BV34" s="387"/>
      <c r="BW34" s="387"/>
      <c r="BX34" s="387"/>
      <c r="BY34" s="387"/>
      <c r="BZ34" s="387"/>
      <c r="CA34" s="387"/>
      <c r="CB34" s="387"/>
      <c r="CC34" s="387"/>
      <c r="CD34" s="387"/>
      <c r="CE34" s="387"/>
      <c r="CF34" s="387"/>
      <c r="CG34" s="387"/>
      <c r="CH34" s="387"/>
      <c r="CI34" s="387"/>
      <c r="CJ34" s="387"/>
      <c r="CK34" s="387"/>
      <c r="CL34" s="387"/>
      <c r="CM34" s="387"/>
      <c r="CN34" s="387"/>
      <c r="CO34" s="387"/>
      <c r="CP34" s="387"/>
      <c r="CQ34" s="387"/>
      <c r="CR34" s="387"/>
      <c r="CS34" s="387"/>
      <c r="CT34" s="387"/>
      <c r="CU34" s="387"/>
      <c r="CV34" s="387"/>
      <c r="CW34" s="387"/>
      <c r="CX34" s="387"/>
      <c r="CY34" s="387"/>
      <c r="CZ34" s="387"/>
      <c r="DA34" s="387"/>
      <c r="DB34" s="387"/>
      <c r="DC34" s="387"/>
      <c r="DD34" s="387"/>
      <c r="DE34" s="387"/>
      <c r="DF34" s="387"/>
      <c r="DG34" s="387"/>
      <c r="DH34" s="387"/>
      <c r="DI34" s="387"/>
      <c r="DJ34" s="387"/>
      <c r="DK34" s="387"/>
      <c r="DL34" s="387"/>
      <c r="DM34" s="387"/>
      <c r="DN34" s="387"/>
      <c r="DO34" s="387"/>
      <c r="DP34" s="387"/>
      <c r="DQ34" s="387"/>
      <c r="DR34" s="387"/>
      <c r="DS34" s="387"/>
      <c r="DT34" s="387"/>
      <c r="DU34" s="387"/>
      <c r="DV34" s="387"/>
      <c r="DW34" s="387"/>
      <c r="DX34" s="387"/>
      <c r="DY34" s="387"/>
      <c r="DZ34" s="387"/>
      <c r="EA34" s="387"/>
      <c r="EB34" s="387"/>
      <c r="EC34" s="387"/>
      <c r="ED34" s="387"/>
      <c r="EE34" s="387"/>
      <c r="EF34" s="387"/>
      <c r="EG34" s="387"/>
      <c r="EH34" s="387"/>
      <c r="EI34" s="387"/>
      <c r="EJ34" s="387"/>
      <c r="EK34" s="387"/>
      <c r="EL34" s="387"/>
      <c r="EM34" s="387"/>
      <c r="EN34" s="387"/>
      <c r="EO34" s="387"/>
      <c r="EP34" s="387"/>
      <c r="EQ34" s="387"/>
      <c r="ER34" s="387"/>
      <c r="ES34" s="387"/>
      <c r="ET34" s="387"/>
      <c r="EU34" s="387"/>
      <c r="EV34" s="387"/>
      <c r="EW34" s="387"/>
      <c r="EX34" s="387"/>
      <c r="EY34" s="387"/>
      <c r="EZ34" s="387"/>
      <c r="FA34" s="387"/>
      <c r="FB34" s="387"/>
      <c r="FC34" s="387"/>
      <c r="FD34" s="387"/>
      <c r="FE34" s="387"/>
      <c r="FF34" s="387"/>
      <c r="FG34" s="387"/>
      <c r="FH34" s="387"/>
      <c r="FI34" s="387"/>
      <c r="FJ34" s="387"/>
      <c r="FK34" s="387"/>
      <c r="FL34" s="387"/>
      <c r="FM34" s="387"/>
      <c r="FN34" s="387"/>
      <c r="FO34" s="387"/>
      <c r="FP34" s="387"/>
      <c r="FQ34" s="387"/>
      <c r="FR34" s="387"/>
      <c r="FS34" s="387"/>
      <c r="FT34" s="387"/>
      <c r="FU34" s="387"/>
      <c r="FV34" s="387"/>
      <c r="FW34" s="387"/>
      <c r="FX34" s="387"/>
      <c r="FY34" s="387"/>
      <c r="FZ34" s="387"/>
      <c r="GA34" s="387"/>
      <c r="GB34" s="387"/>
      <c r="GC34" s="387"/>
      <c r="GD34" s="387"/>
      <c r="GE34" s="387"/>
      <c r="GF34" s="387"/>
      <c r="GG34" s="387"/>
      <c r="GH34" s="387"/>
      <c r="GI34" s="387"/>
      <c r="GJ34" s="387"/>
      <c r="GK34" s="387"/>
      <c r="GL34" s="387"/>
      <c r="GM34" s="387"/>
      <c r="GN34" s="387"/>
      <c r="GO34" s="387"/>
      <c r="GP34" s="387"/>
      <c r="GQ34" s="387"/>
      <c r="GR34" s="387"/>
    </row>
    <row r="35" spans="1:200" ht="18.75" customHeight="1">
      <c r="A35" s="338" t="s">
        <v>1325</v>
      </c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/>
      <c r="BN35" s="387"/>
      <c r="BO35" s="387"/>
      <c r="BP35" s="387"/>
      <c r="BQ35" s="387"/>
      <c r="BR35" s="387"/>
      <c r="BS35" s="387"/>
      <c r="BT35" s="387"/>
      <c r="BU35" s="387"/>
      <c r="BV35" s="387"/>
      <c r="BW35" s="387"/>
      <c r="BX35" s="387"/>
      <c r="BY35" s="387"/>
      <c r="BZ35" s="387"/>
      <c r="CA35" s="387"/>
      <c r="CB35" s="387"/>
      <c r="CC35" s="387"/>
      <c r="CD35" s="387"/>
      <c r="CE35" s="387"/>
      <c r="CF35" s="387"/>
      <c r="CG35" s="387"/>
      <c r="CH35" s="387"/>
      <c r="CI35" s="387"/>
      <c r="CJ35" s="387"/>
      <c r="CK35" s="387"/>
      <c r="CL35" s="387"/>
      <c r="CM35" s="387"/>
      <c r="CN35" s="387"/>
      <c r="CO35" s="387"/>
      <c r="CP35" s="387"/>
      <c r="CQ35" s="387"/>
      <c r="CR35" s="387"/>
      <c r="CS35" s="387"/>
      <c r="CT35" s="387"/>
      <c r="CU35" s="387"/>
      <c r="CV35" s="387"/>
      <c r="CW35" s="387"/>
      <c r="CX35" s="387"/>
      <c r="CY35" s="387"/>
      <c r="CZ35" s="387"/>
      <c r="DA35" s="387"/>
      <c r="DB35" s="387"/>
      <c r="DC35" s="387"/>
      <c r="DD35" s="387"/>
      <c r="DE35" s="387"/>
      <c r="DF35" s="387"/>
      <c r="DG35" s="387"/>
      <c r="DH35" s="387"/>
      <c r="DI35" s="387"/>
      <c r="DJ35" s="387"/>
      <c r="DK35" s="387"/>
      <c r="DL35" s="387"/>
      <c r="DM35" s="387"/>
      <c r="DN35" s="387"/>
      <c r="DO35" s="387"/>
      <c r="DP35" s="387"/>
      <c r="DQ35" s="387"/>
      <c r="DR35" s="387"/>
      <c r="DS35" s="387"/>
      <c r="DT35" s="387"/>
      <c r="DU35" s="387"/>
      <c r="DV35" s="387"/>
      <c r="DW35" s="387"/>
      <c r="DX35" s="387"/>
      <c r="DY35" s="387"/>
      <c r="DZ35" s="387"/>
      <c r="EA35" s="387"/>
      <c r="EB35" s="387"/>
      <c r="EC35" s="387"/>
      <c r="ED35" s="387"/>
      <c r="EE35" s="387"/>
      <c r="EF35" s="387"/>
      <c r="EG35" s="387"/>
      <c r="EH35" s="387"/>
      <c r="EI35" s="387"/>
      <c r="EJ35" s="387"/>
      <c r="EK35" s="387"/>
      <c r="EL35" s="387"/>
      <c r="EM35" s="387"/>
      <c r="EN35" s="387"/>
      <c r="EO35" s="387"/>
      <c r="EP35" s="387"/>
      <c r="EQ35" s="387"/>
      <c r="ER35" s="387"/>
      <c r="ES35" s="387"/>
      <c r="ET35" s="387"/>
      <c r="EU35" s="387"/>
      <c r="EV35" s="387"/>
      <c r="EW35" s="387"/>
      <c r="EX35" s="387"/>
      <c r="EY35" s="387"/>
      <c r="EZ35" s="387"/>
      <c r="FA35" s="387"/>
      <c r="FB35" s="387"/>
      <c r="FC35" s="387"/>
      <c r="FD35" s="387"/>
      <c r="FE35" s="387"/>
      <c r="FF35" s="387"/>
      <c r="FG35" s="387"/>
      <c r="FH35" s="387"/>
      <c r="FI35" s="387"/>
      <c r="FJ35" s="387"/>
      <c r="FK35" s="387"/>
      <c r="FL35" s="387"/>
      <c r="FM35" s="387"/>
      <c r="FN35" s="387"/>
      <c r="FO35" s="387"/>
      <c r="FP35" s="387"/>
      <c r="FQ35" s="387"/>
      <c r="FR35" s="387"/>
      <c r="FS35" s="387"/>
      <c r="FT35" s="387"/>
      <c r="FU35" s="387"/>
      <c r="FV35" s="387"/>
      <c r="FW35" s="387"/>
      <c r="FX35" s="387"/>
      <c r="FY35" s="387"/>
      <c r="FZ35" s="387"/>
      <c r="GA35" s="387"/>
      <c r="GB35" s="387"/>
      <c r="GC35" s="387"/>
      <c r="GD35" s="387"/>
      <c r="GE35" s="387"/>
      <c r="GF35" s="387"/>
      <c r="GG35" s="387"/>
      <c r="GH35" s="387"/>
      <c r="GI35" s="387"/>
      <c r="GJ35" s="387"/>
      <c r="GK35" s="387"/>
      <c r="GL35" s="387"/>
      <c r="GM35" s="387"/>
      <c r="GN35" s="387"/>
      <c r="GO35" s="387"/>
      <c r="GP35" s="387"/>
      <c r="GQ35" s="387"/>
      <c r="GR35" s="387"/>
    </row>
    <row r="36" spans="1:200" ht="18.75" customHeight="1"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7"/>
      <c r="BG36" s="387"/>
      <c r="BH36" s="387"/>
      <c r="BI36" s="387"/>
      <c r="BJ36" s="387"/>
      <c r="BK36" s="387"/>
      <c r="BL36" s="387"/>
      <c r="BM36" s="387"/>
      <c r="BN36" s="387"/>
      <c r="BO36" s="387"/>
      <c r="BP36" s="387"/>
      <c r="BQ36" s="387"/>
      <c r="BR36" s="387"/>
      <c r="BS36" s="387"/>
      <c r="BT36" s="387"/>
      <c r="BU36" s="387"/>
      <c r="BV36" s="387"/>
      <c r="BW36" s="387"/>
      <c r="BX36" s="387"/>
      <c r="BY36" s="387"/>
      <c r="BZ36" s="387"/>
      <c r="CA36" s="387"/>
      <c r="CB36" s="387"/>
      <c r="CC36" s="387"/>
      <c r="CD36" s="387"/>
      <c r="CE36" s="387"/>
      <c r="CF36" s="387"/>
      <c r="CG36" s="387"/>
      <c r="CH36" s="387"/>
      <c r="CI36" s="387"/>
      <c r="CJ36" s="387"/>
      <c r="CK36" s="387"/>
      <c r="CL36" s="387"/>
      <c r="CM36" s="387"/>
      <c r="CN36" s="387"/>
      <c r="CO36" s="387"/>
      <c r="CP36" s="387"/>
      <c r="CQ36" s="387"/>
      <c r="CR36" s="387"/>
      <c r="CS36" s="387"/>
      <c r="CT36" s="387"/>
      <c r="CU36" s="387"/>
      <c r="CV36" s="387"/>
      <c r="CW36" s="387"/>
      <c r="CX36" s="387"/>
      <c r="CY36" s="387"/>
      <c r="CZ36" s="387"/>
      <c r="DA36" s="387"/>
      <c r="DB36" s="387"/>
      <c r="DC36" s="387"/>
      <c r="DD36" s="387"/>
      <c r="DE36" s="387"/>
      <c r="DF36" s="387"/>
      <c r="DG36" s="387"/>
      <c r="DH36" s="387"/>
      <c r="DI36" s="387"/>
      <c r="DJ36" s="387"/>
      <c r="DK36" s="387"/>
      <c r="DL36" s="387"/>
      <c r="DM36" s="387"/>
      <c r="DN36" s="387"/>
      <c r="DO36" s="387"/>
      <c r="DP36" s="387"/>
      <c r="DQ36" s="387"/>
      <c r="DR36" s="387"/>
      <c r="DS36" s="387"/>
      <c r="DT36" s="387"/>
      <c r="DU36" s="387"/>
      <c r="DV36" s="387"/>
      <c r="DW36" s="387"/>
      <c r="DX36" s="387"/>
      <c r="DY36" s="387"/>
      <c r="DZ36" s="387"/>
      <c r="EA36" s="387"/>
      <c r="EB36" s="387"/>
      <c r="EC36" s="387"/>
      <c r="ED36" s="387"/>
      <c r="EE36" s="387"/>
      <c r="EF36" s="387"/>
      <c r="EG36" s="387"/>
      <c r="EH36" s="387"/>
      <c r="EI36" s="387"/>
      <c r="EJ36" s="387"/>
      <c r="EK36" s="387"/>
      <c r="EL36" s="387"/>
      <c r="EM36" s="387"/>
      <c r="EN36" s="387"/>
      <c r="EO36" s="387"/>
      <c r="EP36" s="387"/>
      <c r="EQ36" s="387"/>
      <c r="ER36" s="387"/>
      <c r="ES36" s="387"/>
      <c r="ET36" s="387"/>
      <c r="EU36" s="387"/>
      <c r="EV36" s="387"/>
      <c r="EW36" s="387"/>
      <c r="EX36" s="387"/>
      <c r="EY36" s="387"/>
      <c r="EZ36" s="387"/>
      <c r="FA36" s="387"/>
      <c r="FB36" s="387"/>
      <c r="FC36" s="387"/>
      <c r="FD36" s="387"/>
      <c r="FE36" s="387"/>
      <c r="FF36" s="387"/>
      <c r="FG36" s="387"/>
      <c r="FH36" s="387"/>
      <c r="FI36" s="387"/>
      <c r="FJ36" s="387"/>
      <c r="FK36" s="387"/>
      <c r="FL36" s="387"/>
      <c r="FM36" s="387"/>
      <c r="FN36" s="387"/>
      <c r="FO36" s="387"/>
      <c r="FP36" s="387"/>
      <c r="FQ36" s="387"/>
      <c r="FR36" s="387"/>
      <c r="FS36" s="387"/>
      <c r="FT36" s="387"/>
      <c r="FU36" s="387"/>
      <c r="FV36" s="387"/>
      <c r="FW36" s="387"/>
      <c r="FX36" s="387"/>
      <c r="FY36" s="387"/>
      <c r="FZ36" s="387"/>
      <c r="GA36" s="387"/>
      <c r="GB36" s="387"/>
      <c r="GC36" s="387"/>
      <c r="GD36" s="387"/>
      <c r="GE36" s="387"/>
      <c r="GF36" s="387"/>
      <c r="GG36" s="387"/>
      <c r="GH36" s="387"/>
      <c r="GI36" s="387"/>
      <c r="GJ36" s="387"/>
      <c r="GK36" s="387"/>
      <c r="GL36" s="387"/>
      <c r="GM36" s="387"/>
      <c r="GN36" s="387"/>
      <c r="GO36" s="387"/>
      <c r="GP36" s="387"/>
      <c r="GQ36" s="387"/>
      <c r="GR36" s="387"/>
    </row>
    <row r="37" spans="1:200" ht="18.75" customHeight="1"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7"/>
      <c r="BL37" s="387"/>
      <c r="BM37" s="387"/>
      <c r="BN37" s="387"/>
      <c r="BO37" s="387"/>
      <c r="BP37" s="387"/>
      <c r="BQ37" s="387"/>
      <c r="BR37" s="387"/>
      <c r="BS37" s="387"/>
      <c r="BT37" s="387"/>
      <c r="BU37" s="387"/>
      <c r="BV37" s="387"/>
      <c r="BW37" s="387"/>
      <c r="BX37" s="387"/>
      <c r="BY37" s="387"/>
      <c r="BZ37" s="387"/>
      <c r="CA37" s="387"/>
      <c r="CB37" s="387"/>
      <c r="CC37" s="387"/>
      <c r="CD37" s="387"/>
      <c r="CE37" s="387"/>
      <c r="CF37" s="387"/>
      <c r="CG37" s="387"/>
      <c r="CH37" s="387"/>
      <c r="CI37" s="387"/>
      <c r="CJ37" s="387"/>
      <c r="CK37" s="387"/>
      <c r="CL37" s="387"/>
      <c r="CM37" s="387"/>
      <c r="CN37" s="387"/>
      <c r="CO37" s="387"/>
      <c r="CP37" s="387"/>
      <c r="CQ37" s="387"/>
      <c r="CR37" s="387"/>
      <c r="CS37" s="387"/>
      <c r="CT37" s="387"/>
      <c r="CU37" s="387"/>
      <c r="CV37" s="387"/>
      <c r="CW37" s="387"/>
      <c r="CX37" s="387"/>
      <c r="CY37" s="387"/>
      <c r="CZ37" s="387"/>
      <c r="DA37" s="387"/>
      <c r="DB37" s="387"/>
      <c r="DC37" s="387"/>
      <c r="DD37" s="387"/>
      <c r="DE37" s="387"/>
      <c r="DF37" s="387"/>
      <c r="DG37" s="387"/>
      <c r="DH37" s="387"/>
      <c r="DI37" s="387"/>
      <c r="DJ37" s="387"/>
      <c r="DK37" s="387"/>
      <c r="DL37" s="387"/>
      <c r="DM37" s="387"/>
      <c r="DN37" s="387"/>
      <c r="DO37" s="387"/>
      <c r="DP37" s="387"/>
      <c r="DQ37" s="387"/>
      <c r="DR37" s="387"/>
      <c r="DS37" s="387"/>
      <c r="DT37" s="387"/>
      <c r="DU37" s="387"/>
      <c r="DV37" s="387"/>
      <c r="DW37" s="387"/>
      <c r="DX37" s="387"/>
      <c r="DY37" s="387"/>
      <c r="DZ37" s="387"/>
      <c r="EA37" s="387"/>
      <c r="EB37" s="387"/>
      <c r="EC37" s="387"/>
      <c r="ED37" s="387"/>
      <c r="EE37" s="387"/>
      <c r="EF37" s="387"/>
      <c r="EG37" s="387"/>
      <c r="EH37" s="387"/>
      <c r="EI37" s="387"/>
      <c r="EJ37" s="387"/>
      <c r="EK37" s="387"/>
      <c r="EL37" s="387"/>
      <c r="EM37" s="387"/>
      <c r="EN37" s="387"/>
      <c r="EO37" s="387"/>
      <c r="EP37" s="387"/>
      <c r="EQ37" s="387"/>
      <c r="ER37" s="387"/>
      <c r="ES37" s="387"/>
      <c r="ET37" s="387"/>
      <c r="EU37" s="387"/>
      <c r="EV37" s="387"/>
      <c r="EW37" s="387"/>
      <c r="EX37" s="387"/>
      <c r="EY37" s="387"/>
      <c r="EZ37" s="387"/>
      <c r="FA37" s="387"/>
      <c r="FB37" s="387"/>
      <c r="FC37" s="387"/>
      <c r="FD37" s="387"/>
      <c r="FE37" s="387"/>
      <c r="FF37" s="387"/>
      <c r="FG37" s="387"/>
      <c r="FH37" s="387"/>
      <c r="FI37" s="387"/>
      <c r="FJ37" s="387"/>
      <c r="FK37" s="387"/>
      <c r="FL37" s="387"/>
      <c r="FM37" s="387"/>
      <c r="FN37" s="387"/>
      <c r="FO37" s="387"/>
      <c r="FP37" s="387"/>
      <c r="FQ37" s="387"/>
      <c r="FR37" s="387"/>
      <c r="FS37" s="387"/>
      <c r="FT37" s="387"/>
      <c r="FU37" s="387"/>
      <c r="FV37" s="387"/>
      <c r="FW37" s="387"/>
      <c r="FX37" s="387"/>
      <c r="FY37" s="387"/>
      <c r="FZ37" s="387"/>
      <c r="GA37" s="387"/>
      <c r="GB37" s="387"/>
      <c r="GC37" s="387"/>
      <c r="GD37" s="387"/>
      <c r="GE37" s="387"/>
      <c r="GF37" s="387"/>
      <c r="GG37" s="387"/>
      <c r="GH37" s="387"/>
      <c r="GI37" s="387"/>
      <c r="GJ37" s="387"/>
      <c r="GK37" s="387"/>
      <c r="GL37" s="387"/>
      <c r="GM37" s="387"/>
      <c r="GN37" s="387"/>
      <c r="GO37" s="387"/>
      <c r="GP37" s="387"/>
      <c r="GQ37" s="387"/>
      <c r="GR37" s="387"/>
    </row>
    <row r="38" spans="1:200" ht="18.75" customHeight="1"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87"/>
      <c r="CK38" s="387"/>
      <c r="CL38" s="387"/>
      <c r="CM38" s="387"/>
      <c r="CN38" s="387"/>
      <c r="CO38" s="387"/>
      <c r="CP38" s="387"/>
      <c r="CQ38" s="38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  <c r="DH38" s="387"/>
      <c r="DI38" s="387"/>
      <c r="DJ38" s="387"/>
      <c r="DK38" s="387"/>
      <c r="DL38" s="387"/>
      <c r="DM38" s="387"/>
      <c r="DN38" s="387"/>
      <c r="DO38" s="387"/>
      <c r="DP38" s="387"/>
      <c r="DQ38" s="387"/>
      <c r="DR38" s="387"/>
      <c r="DS38" s="387"/>
      <c r="DT38" s="387"/>
      <c r="DU38" s="387"/>
      <c r="DV38" s="387"/>
      <c r="DW38" s="387"/>
      <c r="DX38" s="387"/>
      <c r="DY38" s="387"/>
      <c r="DZ38" s="387"/>
      <c r="EA38" s="387"/>
      <c r="EB38" s="387"/>
      <c r="EC38" s="387"/>
      <c r="ED38" s="387"/>
      <c r="EE38" s="387"/>
      <c r="EF38" s="387"/>
      <c r="EG38" s="387"/>
      <c r="EH38" s="387"/>
      <c r="EI38" s="387"/>
      <c r="EJ38" s="387"/>
      <c r="EK38" s="387"/>
      <c r="EL38" s="387"/>
      <c r="EM38" s="387"/>
      <c r="EN38" s="387"/>
      <c r="EO38" s="387"/>
      <c r="EP38" s="387"/>
      <c r="EQ38" s="387"/>
      <c r="ER38" s="387"/>
      <c r="ES38" s="387"/>
      <c r="ET38" s="387"/>
      <c r="EU38" s="387"/>
      <c r="EV38" s="387"/>
      <c r="EW38" s="387"/>
      <c r="EX38" s="387"/>
      <c r="EY38" s="387"/>
      <c r="EZ38" s="387"/>
      <c r="FA38" s="387"/>
      <c r="FB38" s="387"/>
      <c r="FC38" s="387"/>
      <c r="FD38" s="387"/>
      <c r="FE38" s="387"/>
      <c r="FF38" s="387"/>
      <c r="FG38" s="387"/>
      <c r="FH38" s="387"/>
      <c r="FI38" s="387"/>
      <c r="FJ38" s="387"/>
      <c r="FK38" s="387"/>
      <c r="FL38" s="387"/>
      <c r="FM38" s="387"/>
      <c r="FN38" s="387"/>
      <c r="FO38" s="387"/>
      <c r="FP38" s="387"/>
      <c r="FQ38" s="387"/>
      <c r="FR38" s="387"/>
      <c r="FS38" s="387"/>
      <c r="FT38" s="387"/>
      <c r="FU38" s="387"/>
      <c r="FV38" s="387"/>
      <c r="FW38" s="387"/>
      <c r="FX38" s="387"/>
      <c r="FY38" s="387"/>
      <c r="FZ38" s="387"/>
      <c r="GA38" s="387"/>
      <c r="GB38" s="387"/>
      <c r="GC38" s="387"/>
      <c r="GD38" s="387"/>
      <c r="GE38" s="387"/>
      <c r="GF38" s="387"/>
      <c r="GG38" s="387"/>
      <c r="GH38" s="387"/>
      <c r="GI38" s="387"/>
      <c r="GJ38" s="387"/>
      <c r="GK38" s="387"/>
      <c r="GL38" s="387"/>
      <c r="GM38" s="387"/>
      <c r="GN38" s="387"/>
      <c r="GO38" s="387"/>
      <c r="GP38" s="387"/>
      <c r="GQ38" s="387"/>
      <c r="GR38" s="387"/>
    </row>
    <row r="39" spans="1:200" ht="18.75" customHeight="1"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/>
      <c r="BN39" s="387"/>
      <c r="BO39" s="387"/>
      <c r="BP39" s="387"/>
      <c r="BQ39" s="387"/>
      <c r="BR39" s="387"/>
      <c r="BS39" s="387"/>
      <c r="BT39" s="387"/>
      <c r="BU39" s="387"/>
      <c r="BV39" s="387"/>
      <c r="BW39" s="387"/>
      <c r="BX39" s="387"/>
      <c r="BY39" s="387"/>
      <c r="BZ39" s="387"/>
      <c r="CA39" s="387"/>
      <c r="CB39" s="387"/>
      <c r="CC39" s="387"/>
      <c r="CD39" s="387"/>
      <c r="CE39" s="387"/>
      <c r="CF39" s="387"/>
      <c r="CG39" s="387"/>
      <c r="CH39" s="387"/>
      <c r="CI39" s="387"/>
      <c r="CJ39" s="387"/>
      <c r="CK39" s="387"/>
      <c r="CL39" s="387"/>
      <c r="CM39" s="387"/>
      <c r="CN39" s="387"/>
      <c r="CO39" s="387"/>
      <c r="CP39" s="387"/>
      <c r="CQ39" s="387"/>
      <c r="CR39" s="387"/>
      <c r="CS39" s="387"/>
      <c r="CT39" s="387"/>
      <c r="CU39" s="387"/>
      <c r="CV39" s="387"/>
      <c r="CW39" s="387"/>
      <c r="CX39" s="387"/>
      <c r="CY39" s="387"/>
      <c r="CZ39" s="387"/>
      <c r="DA39" s="387"/>
      <c r="DB39" s="387"/>
      <c r="DC39" s="387"/>
      <c r="DD39" s="387"/>
      <c r="DE39" s="387"/>
      <c r="DF39" s="387"/>
      <c r="DG39" s="387"/>
      <c r="DH39" s="387"/>
      <c r="DI39" s="387"/>
      <c r="DJ39" s="387"/>
      <c r="DK39" s="387"/>
      <c r="DL39" s="387"/>
      <c r="DM39" s="387"/>
      <c r="DN39" s="387"/>
      <c r="DO39" s="387"/>
      <c r="DP39" s="387"/>
      <c r="DQ39" s="387"/>
      <c r="DR39" s="387"/>
      <c r="DS39" s="387"/>
      <c r="DT39" s="387"/>
      <c r="DU39" s="387"/>
      <c r="DV39" s="387"/>
      <c r="DW39" s="387"/>
      <c r="DX39" s="387"/>
      <c r="DY39" s="387"/>
      <c r="DZ39" s="387"/>
      <c r="EA39" s="387"/>
      <c r="EB39" s="387"/>
      <c r="EC39" s="387"/>
      <c r="ED39" s="387"/>
      <c r="EE39" s="387"/>
      <c r="EF39" s="387"/>
      <c r="EG39" s="387"/>
      <c r="EH39" s="387"/>
      <c r="EI39" s="387"/>
      <c r="EJ39" s="387"/>
      <c r="EK39" s="387"/>
      <c r="EL39" s="387"/>
      <c r="EM39" s="387"/>
      <c r="EN39" s="387"/>
      <c r="EO39" s="387"/>
      <c r="EP39" s="387"/>
      <c r="EQ39" s="387"/>
      <c r="ER39" s="387"/>
      <c r="ES39" s="387"/>
      <c r="ET39" s="387"/>
      <c r="EU39" s="387"/>
      <c r="EV39" s="387"/>
      <c r="EW39" s="387"/>
      <c r="EX39" s="387"/>
      <c r="EY39" s="387"/>
      <c r="EZ39" s="387"/>
      <c r="FA39" s="387"/>
      <c r="FB39" s="387"/>
      <c r="FC39" s="387"/>
      <c r="FD39" s="387"/>
      <c r="FE39" s="387"/>
      <c r="FF39" s="387"/>
      <c r="FG39" s="387"/>
      <c r="FH39" s="387"/>
      <c r="FI39" s="387"/>
      <c r="FJ39" s="387"/>
      <c r="FK39" s="387"/>
      <c r="FL39" s="387"/>
      <c r="FM39" s="387"/>
      <c r="FN39" s="387"/>
      <c r="FO39" s="387"/>
      <c r="FP39" s="387"/>
      <c r="FQ39" s="387"/>
      <c r="FR39" s="387"/>
      <c r="FS39" s="387"/>
      <c r="FT39" s="387"/>
      <c r="FU39" s="387"/>
      <c r="FV39" s="387"/>
      <c r="FW39" s="387"/>
      <c r="FX39" s="387"/>
      <c r="FY39" s="387"/>
      <c r="FZ39" s="387"/>
      <c r="GA39" s="387"/>
      <c r="GB39" s="387"/>
      <c r="GC39" s="387"/>
      <c r="GD39" s="387"/>
      <c r="GE39" s="387"/>
      <c r="GF39" s="387"/>
      <c r="GG39" s="387"/>
      <c r="GH39" s="387"/>
      <c r="GI39" s="387"/>
      <c r="GJ39" s="387"/>
      <c r="GK39" s="387"/>
      <c r="GL39" s="387"/>
      <c r="GM39" s="387"/>
      <c r="GN39" s="387"/>
      <c r="GO39" s="387"/>
      <c r="GP39" s="387"/>
      <c r="GQ39" s="387"/>
      <c r="GR39" s="387"/>
    </row>
    <row r="40" spans="1:200" ht="18.75" customHeight="1"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/>
      <c r="BN40" s="387"/>
      <c r="BO40" s="387"/>
      <c r="BP40" s="387"/>
      <c r="BQ40" s="387"/>
      <c r="BR40" s="387"/>
      <c r="BS40" s="387"/>
      <c r="BT40" s="387"/>
      <c r="BU40" s="387"/>
      <c r="BV40" s="387"/>
      <c r="BW40" s="387"/>
      <c r="BX40" s="387"/>
      <c r="BY40" s="387"/>
      <c r="BZ40" s="387"/>
      <c r="CA40" s="387"/>
      <c r="CB40" s="387"/>
      <c r="CC40" s="387"/>
      <c r="CD40" s="387"/>
      <c r="CE40" s="387"/>
      <c r="CF40" s="387"/>
      <c r="CG40" s="387"/>
      <c r="CH40" s="387"/>
      <c r="CI40" s="387"/>
      <c r="CJ40" s="387"/>
      <c r="CK40" s="387"/>
      <c r="CL40" s="387"/>
      <c r="CM40" s="387"/>
      <c r="CN40" s="387"/>
      <c r="CO40" s="387"/>
      <c r="CP40" s="387"/>
      <c r="CQ40" s="387"/>
      <c r="CR40" s="387"/>
      <c r="CS40" s="387"/>
      <c r="CT40" s="387"/>
      <c r="CU40" s="387"/>
      <c r="CV40" s="387"/>
      <c r="CW40" s="387"/>
      <c r="CX40" s="387"/>
      <c r="CY40" s="387"/>
      <c r="CZ40" s="387"/>
      <c r="DA40" s="387"/>
      <c r="DB40" s="387"/>
      <c r="DC40" s="387"/>
      <c r="DD40" s="387"/>
      <c r="DE40" s="387"/>
      <c r="DF40" s="387"/>
      <c r="DG40" s="387"/>
      <c r="DH40" s="387"/>
      <c r="DI40" s="387"/>
      <c r="DJ40" s="387"/>
      <c r="DK40" s="387"/>
      <c r="DL40" s="387"/>
      <c r="DM40" s="387"/>
      <c r="DN40" s="387"/>
      <c r="DO40" s="387"/>
      <c r="DP40" s="387"/>
      <c r="DQ40" s="387"/>
      <c r="DR40" s="387"/>
      <c r="DS40" s="387"/>
      <c r="DT40" s="387"/>
      <c r="DU40" s="387"/>
      <c r="DV40" s="387"/>
      <c r="DW40" s="387"/>
      <c r="DX40" s="387"/>
      <c r="DY40" s="387"/>
      <c r="DZ40" s="387"/>
      <c r="EA40" s="387"/>
      <c r="EB40" s="387"/>
      <c r="EC40" s="387"/>
      <c r="ED40" s="387"/>
      <c r="EE40" s="387"/>
      <c r="EF40" s="387"/>
      <c r="EG40" s="387"/>
      <c r="EH40" s="387"/>
      <c r="EI40" s="387"/>
      <c r="EJ40" s="387"/>
      <c r="EK40" s="387"/>
      <c r="EL40" s="387"/>
      <c r="EM40" s="387"/>
      <c r="EN40" s="387"/>
      <c r="EO40" s="387"/>
      <c r="EP40" s="387"/>
      <c r="EQ40" s="387"/>
      <c r="ER40" s="387"/>
      <c r="ES40" s="387"/>
      <c r="ET40" s="387"/>
      <c r="EU40" s="387"/>
      <c r="EV40" s="387"/>
      <c r="EW40" s="387"/>
      <c r="EX40" s="387"/>
      <c r="EY40" s="387"/>
      <c r="EZ40" s="387"/>
      <c r="FA40" s="387"/>
      <c r="FB40" s="387"/>
      <c r="FC40" s="387"/>
      <c r="FD40" s="387"/>
      <c r="FE40" s="387"/>
      <c r="FF40" s="387"/>
      <c r="FG40" s="387"/>
      <c r="FH40" s="387"/>
      <c r="FI40" s="387"/>
      <c r="FJ40" s="387"/>
      <c r="FK40" s="387"/>
      <c r="FL40" s="387"/>
      <c r="FM40" s="387"/>
      <c r="FN40" s="387"/>
      <c r="FO40" s="387"/>
      <c r="FP40" s="387"/>
      <c r="FQ40" s="387"/>
      <c r="FR40" s="387"/>
      <c r="FS40" s="387"/>
      <c r="FT40" s="387"/>
      <c r="FU40" s="387"/>
      <c r="FV40" s="387"/>
      <c r="FW40" s="387"/>
      <c r="FX40" s="387"/>
      <c r="FY40" s="387"/>
      <c r="FZ40" s="387"/>
      <c r="GA40" s="387"/>
      <c r="GB40" s="387"/>
      <c r="GC40" s="387"/>
      <c r="GD40" s="387"/>
      <c r="GE40" s="387"/>
      <c r="GF40" s="387"/>
      <c r="GG40" s="387"/>
      <c r="GH40" s="387"/>
      <c r="GI40" s="387"/>
      <c r="GJ40" s="387"/>
      <c r="GK40" s="387"/>
      <c r="GL40" s="387"/>
      <c r="GM40" s="387"/>
      <c r="GN40" s="387"/>
      <c r="GO40" s="387"/>
      <c r="GP40" s="387"/>
      <c r="GQ40" s="387"/>
      <c r="GR40" s="387"/>
    </row>
    <row r="41" spans="1:200" ht="18.75" customHeight="1">
      <c r="A41" s="384" t="s">
        <v>1309</v>
      </c>
      <c r="I41" s="342" t="s">
        <v>1316</v>
      </c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7"/>
      <c r="BL41" s="387"/>
      <c r="BM41" s="387"/>
      <c r="BN41" s="387"/>
      <c r="BO41" s="387"/>
      <c r="BP41" s="387"/>
      <c r="BQ41" s="387"/>
      <c r="BR41" s="387"/>
      <c r="BS41" s="387"/>
      <c r="BT41" s="387"/>
      <c r="BU41" s="387"/>
      <c r="BV41" s="387"/>
      <c r="BW41" s="387"/>
      <c r="BX41" s="387"/>
      <c r="BY41" s="387"/>
      <c r="BZ41" s="387"/>
      <c r="CA41" s="387"/>
      <c r="CB41" s="387"/>
      <c r="CC41" s="387"/>
      <c r="CD41" s="387"/>
      <c r="CE41" s="387"/>
      <c r="CF41" s="387"/>
      <c r="CG41" s="387"/>
      <c r="CH41" s="387"/>
      <c r="CI41" s="387"/>
      <c r="CJ41" s="387"/>
      <c r="CK41" s="387"/>
      <c r="CL41" s="387"/>
      <c r="CM41" s="387"/>
      <c r="CN41" s="387"/>
      <c r="CO41" s="387"/>
      <c r="CP41" s="387"/>
      <c r="CQ41" s="387"/>
      <c r="CR41" s="387"/>
      <c r="CS41" s="387"/>
      <c r="CT41" s="387"/>
      <c r="CU41" s="387"/>
      <c r="CV41" s="387"/>
      <c r="CW41" s="387"/>
      <c r="CX41" s="387"/>
      <c r="CY41" s="387"/>
      <c r="CZ41" s="387"/>
      <c r="DA41" s="387"/>
      <c r="DB41" s="387"/>
      <c r="DC41" s="387"/>
      <c r="DD41" s="387"/>
      <c r="DE41" s="387"/>
      <c r="DF41" s="387"/>
      <c r="DG41" s="387"/>
      <c r="DH41" s="387"/>
      <c r="DI41" s="387"/>
      <c r="DJ41" s="387"/>
      <c r="DK41" s="387"/>
      <c r="DL41" s="387"/>
      <c r="DM41" s="387"/>
      <c r="DN41" s="387"/>
      <c r="DO41" s="387"/>
      <c r="DP41" s="387"/>
      <c r="DQ41" s="387"/>
      <c r="DR41" s="387"/>
      <c r="DS41" s="387"/>
      <c r="DT41" s="387"/>
      <c r="DU41" s="387"/>
      <c r="DV41" s="387"/>
      <c r="DW41" s="387"/>
      <c r="DX41" s="387"/>
      <c r="DY41" s="387"/>
      <c r="DZ41" s="387"/>
      <c r="EA41" s="387"/>
      <c r="EB41" s="387"/>
      <c r="EC41" s="387"/>
      <c r="ED41" s="387"/>
      <c r="EE41" s="387"/>
      <c r="EF41" s="387"/>
      <c r="EG41" s="387"/>
      <c r="EH41" s="387"/>
      <c r="EI41" s="387"/>
      <c r="EJ41" s="387"/>
      <c r="EK41" s="387"/>
      <c r="EL41" s="387"/>
      <c r="EM41" s="387"/>
      <c r="EN41" s="387"/>
      <c r="EO41" s="387"/>
      <c r="EP41" s="387"/>
      <c r="EQ41" s="387"/>
      <c r="ER41" s="387"/>
      <c r="ES41" s="387"/>
      <c r="ET41" s="387"/>
      <c r="EU41" s="387"/>
      <c r="EV41" s="387"/>
      <c r="EW41" s="387"/>
      <c r="EX41" s="387"/>
      <c r="EY41" s="387"/>
      <c r="EZ41" s="387"/>
      <c r="FA41" s="387"/>
      <c r="FB41" s="387"/>
      <c r="FC41" s="387"/>
      <c r="FD41" s="387"/>
      <c r="FE41" s="387"/>
      <c r="FF41" s="387"/>
      <c r="FG41" s="387"/>
      <c r="FH41" s="387"/>
      <c r="FI41" s="387"/>
      <c r="FJ41" s="387"/>
      <c r="FK41" s="387"/>
      <c r="FL41" s="387"/>
      <c r="FM41" s="387"/>
      <c r="FN41" s="387"/>
      <c r="FO41" s="387"/>
      <c r="FP41" s="387"/>
      <c r="FQ41" s="387"/>
      <c r="FR41" s="387"/>
      <c r="FS41" s="387"/>
      <c r="FT41" s="387"/>
      <c r="FU41" s="387"/>
      <c r="FV41" s="387"/>
      <c r="FW41" s="387"/>
      <c r="FX41" s="387"/>
      <c r="FY41" s="387"/>
      <c r="FZ41" s="387"/>
      <c r="GA41" s="387"/>
      <c r="GB41" s="387"/>
      <c r="GC41" s="387"/>
      <c r="GD41" s="387"/>
      <c r="GE41" s="387"/>
      <c r="GF41" s="387"/>
      <c r="GG41" s="387"/>
      <c r="GH41" s="387"/>
      <c r="GI41" s="387"/>
      <c r="GJ41" s="387"/>
      <c r="GK41" s="387"/>
      <c r="GL41" s="387"/>
      <c r="GM41" s="387"/>
      <c r="GN41" s="387"/>
      <c r="GO41" s="387"/>
      <c r="GP41" s="387"/>
      <c r="GQ41" s="387"/>
      <c r="GR41" s="387"/>
    </row>
    <row r="42" spans="1:200" ht="18.75" customHeight="1">
      <c r="AU42" s="387"/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  <c r="BM42" s="387"/>
      <c r="BN42" s="387"/>
      <c r="BO42" s="387"/>
      <c r="BP42" s="387"/>
      <c r="BQ42" s="387"/>
      <c r="BR42" s="387"/>
      <c r="BS42" s="387"/>
      <c r="BT42" s="387"/>
      <c r="BU42" s="387"/>
      <c r="BV42" s="387"/>
      <c r="BW42" s="387"/>
      <c r="BX42" s="387"/>
      <c r="BY42" s="387"/>
      <c r="BZ42" s="387"/>
      <c r="CA42" s="387"/>
      <c r="CB42" s="387"/>
      <c r="CC42" s="387"/>
      <c r="CD42" s="387"/>
      <c r="CE42" s="387"/>
      <c r="CF42" s="387"/>
      <c r="CG42" s="387"/>
      <c r="CH42" s="387"/>
      <c r="CI42" s="387"/>
      <c r="CJ42" s="387"/>
      <c r="CK42" s="387"/>
      <c r="CL42" s="387"/>
      <c r="CM42" s="387"/>
      <c r="CN42" s="387"/>
      <c r="CO42" s="387"/>
      <c r="CP42" s="387"/>
      <c r="CQ42" s="387"/>
      <c r="CR42" s="387"/>
      <c r="CS42" s="387"/>
      <c r="CT42" s="387"/>
      <c r="CU42" s="387"/>
      <c r="CV42" s="387"/>
      <c r="CW42" s="387"/>
      <c r="CX42" s="387"/>
      <c r="CY42" s="387"/>
      <c r="CZ42" s="387"/>
      <c r="DA42" s="387"/>
      <c r="DB42" s="387"/>
      <c r="DC42" s="387"/>
      <c r="DD42" s="387"/>
      <c r="DE42" s="387"/>
      <c r="DF42" s="387"/>
      <c r="DG42" s="387"/>
      <c r="DH42" s="387"/>
      <c r="DI42" s="387"/>
      <c r="DJ42" s="387"/>
      <c r="DK42" s="387"/>
      <c r="DL42" s="387"/>
      <c r="DM42" s="387"/>
      <c r="DN42" s="387"/>
      <c r="DO42" s="387"/>
      <c r="DP42" s="387"/>
      <c r="DQ42" s="387"/>
      <c r="DR42" s="387"/>
      <c r="DS42" s="387"/>
      <c r="DT42" s="387"/>
      <c r="DU42" s="387"/>
      <c r="DV42" s="387"/>
      <c r="DW42" s="387"/>
      <c r="DX42" s="387"/>
      <c r="DY42" s="387"/>
      <c r="DZ42" s="387"/>
      <c r="EA42" s="387"/>
      <c r="EB42" s="387"/>
      <c r="EC42" s="387"/>
      <c r="ED42" s="387"/>
      <c r="EE42" s="387"/>
      <c r="EF42" s="387"/>
      <c r="EG42" s="387"/>
      <c r="EH42" s="387"/>
      <c r="EI42" s="387"/>
      <c r="EJ42" s="387"/>
      <c r="EK42" s="387"/>
      <c r="EL42" s="387"/>
      <c r="EM42" s="387"/>
      <c r="EN42" s="387"/>
      <c r="EO42" s="387"/>
      <c r="EP42" s="387"/>
      <c r="EQ42" s="387"/>
      <c r="ER42" s="387"/>
      <c r="ES42" s="387"/>
      <c r="ET42" s="387"/>
      <c r="EU42" s="387"/>
      <c r="EV42" s="387"/>
      <c r="EW42" s="387"/>
      <c r="EX42" s="387"/>
      <c r="EY42" s="387"/>
      <c r="EZ42" s="387"/>
      <c r="FA42" s="387"/>
      <c r="FB42" s="387"/>
      <c r="FC42" s="387"/>
      <c r="FD42" s="387"/>
      <c r="FE42" s="387"/>
      <c r="FF42" s="387"/>
      <c r="FG42" s="387"/>
      <c r="FH42" s="387"/>
      <c r="FI42" s="387"/>
      <c r="FJ42" s="387"/>
      <c r="FK42" s="387"/>
      <c r="FL42" s="387"/>
      <c r="FM42" s="387"/>
      <c r="FN42" s="387"/>
      <c r="FO42" s="387"/>
      <c r="FP42" s="387"/>
      <c r="FQ42" s="387"/>
      <c r="FR42" s="387"/>
      <c r="FS42" s="387"/>
      <c r="FT42" s="387"/>
      <c r="FU42" s="387"/>
      <c r="FV42" s="387"/>
      <c r="FW42" s="387"/>
      <c r="FX42" s="387"/>
      <c r="FY42" s="387"/>
      <c r="FZ42" s="387"/>
      <c r="GA42" s="387"/>
      <c r="GB42" s="387"/>
      <c r="GC42" s="387"/>
      <c r="GD42" s="387"/>
      <c r="GE42" s="387"/>
      <c r="GF42" s="387"/>
      <c r="GG42" s="387"/>
      <c r="GH42" s="387"/>
      <c r="GI42" s="387"/>
      <c r="GJ42" s="387"/>
      <c r="GK42" s="387"/>
      <c r="GL42" s="387"/>
      <c r="GM42" s="387"/>
      <c r="GN42" s="387"/>
      <c r="GO42" s="387"/>
      <c r="GP42" s="387"/>
      <c r="GQ42" s="387"/>
      <c r="GR42" s="387"/>
    </row>
    <row r="43" spans="1:200" ht="18.75" customHeight="1">
      <c r="P43" s="338" t="s">
        <v>76</v>
      </c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/>
      <c r="BN43" s="387"/>
      <c r="BO43" s="387"/>
      <c r="BP43" s="387"/>
      <c r="BQ43" s="387"/>
      <c r="BR43" s="387"/>
      <c r="BS43" s="387"/>
      <c r="BT43" s="387"/>
      <c r="BU43" s="387"/>
      <c r="BV43" s="387"/>
      <c r="BW43" s="387"/>
      <c r="BX43" s="387"/>
      <c r="BY43" s="387"/>
      <c r="BZ43" s="387"/>
      <c r="CA43" s="387"/>
      <c r="CB43" s="387"/>
      <c r="CC43" s="387"/>
      <c r="CD43" s="387"/>
      <c r="CE43" s="387"/>
      <c r="CF43" s="387"/>
      <c r="CG43" s="387"/>
      <c r="CH43" s="387"/>
      <c r="CI43" s="387"/>
      <c r="CJ43" s="387"/>
      <c r="CK43" s="387"/>
      <c r="CL43" s="387"/>
      <c r="CM43" s="387"/>
      <c r="CN43" s="387"/>
      <c r="CO43" s="387"/>
      <c r="CP43" s="387"/>
      <c r="CQ43" s="387"/>
      <c r="CR43" s="387"/>
      <c r="CS43" s="387"/>
      <c r="CT43" s="387"/>
      <c r="CU43" s="387"/>
      <c r="CV43" s="387"/>
      <c r="CW43" s="387"/>
      <c r="CX43" s="387"/>
      <c r="CY43" s="387"/>
      <c r="CZ43" s="387"/>
      <c r="DA43" s="387"/>
      <c r="DB43" s="387"/>
      <c r="DC43" s="387"/>
      <c r="DD43" s="387"/>
      <c r="DE43" s="387"/>
      <c r="DF43" s="387"/>
      <c r="DG43" s="387"/>
      <c r="DH43" s="387"/>
      <c r="DI43" s="387"/>
      <c r="DJ43" s="387"/>
      <c r="DK43" s="387"/>
      <c r="DL43" s="387"/>
      <c r="DM43" s="387"/>
      <c r="DN43" s="387"/>
      <c r="DO43" s="387"/>
      <c r="DP43" s="387"/>
      <c r="DQ43" s="387"/>
      <c r="DR43" s="387"/>
      <c r="DS43" s="387"/>
      <c r="DT43" s="387"/>
      <c r="DU43" s="387"/>
      <c r="DV43" s="387"/>
      <c r="DW43" s="387"/>
      <c r="DX43" s="387"/>
      <c r="DY43" s="387"/>
      <c r="DZ43" s="387"/>
      <c r="EA43" s="387"/>
      <c r="EB43" s="387"/>
      <c r="EC43" s="387"/>
      <c r="ED43" s="387"/>
      <c r="EE43" s="387"/>
      <c r="EF43" s="387"/>
      <c r="EG43" s="387"/>
      <c r="EH43" s="387"/>
      <c r="EI43" s="387"/>
      <c r="EJ43" s="387"/>
      <c r="EK43" s="387"/>
      <c r="EL43" s="387"/>
      <c r="EM43" s="387"/>
      <c r="EN43" s="387"/>
      <c r="EO43" s="387"/>
      <c r="EP43" s="387"/>
      <c r="EQ43" s="387"/>
      <c r="ER43" s="387"/>
      <c r="ES43" s="387"/>
      <c r="ET43" s="387"/>
      <c r="EU43" s="387"/>
      <c r="EV43" s="387"/>
      <c r="EW43" s="387"/>
      <c r="EX43" s="387"/>
      <c r="EY43" s="387"/>
      <c r="EZ43" s="387"/>
      <c r="FA43" s="387"/>
      <c r="FB43" s="387"/>
      <c r="FC43" s="387"/>
      <c r="FD43" s="387"/>
      <c r="FE43" s="387"/>
      <c r="FF43" s="387"/>
      <c r="FG43" s="387"/>
      <c r="FH43" s="387"/>
      <c r="FI43" s="387"/>
      <c r="FJ43" s="387"/>
      <c r="FK43" s="387"/>
      <c r="FL43" s="387"/>
      <c r="FM43" s="387"/>
      <c r="FN43" s="387"/>
      <c r="FO43" s="387"/>
      <c r="FP43" s="387"/>
      <c r="FQ43" s="387"/>
      <c r="FR43" s="387"/>
      <c r="FS43" s="387"/>
      <c r="FT43" s="387"/>
      <c r="FU43" s="387"/>
      <c r="FV43" s="387"/>
      <c r="FW43" s="387"/>
      <c r="FX43" s="387"/>
      <c r="FY43" s="387"/>
      <c r="FZ43" s="387"/>
      <c r="GA43" s="387"/>
      <c r="GB43" s="387"/>
      <c r="GC43" s="387"/>
      <c r="GD43" s="387"/>
      <c r="GE43" s="387"/>
      <c r="GF43" s="387"/>
      <c r="GG43" s="387"/>
      <c r="GH43" s="387"/>
      <c r="GI43" s="387"/>
      <c r="GJ43" s="387"/>
      <c r="GK43" s="387"/>
      <c r="GL43" s="387"/>
      <c r="GM43" s="387"/>
      <c r="GN43" s="387"/>
      <c r="GO43" s="387"/>
      <c r="GP43" s="387"/>
      <c r="GQ43" s="387"/>
      <c r="GR43" s="387"/>
    </row>
    <row r="44" spans="1:200" ht="18.75" customHeight="1"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/>
      <c r="BN44" s="387"/>
      <c r="BO44" s="387"/>
      <c r="BP44" s="387"/>
      <c r="BQ44" s="387"/>
      <c r="BR44" s="387"/>
      <c r="BS44" s="387"/>
      <c r="BT44" s="387"/>
      <c r="BU44" s="387"/>
      <c r="BV44" s="387"/>
      <c r="BW44" s="387"/>
      <c r="BX44" s="387"/>
      <c r="BY44" s="387"/>
      <c r="BZ44" s="387"/>
      <c r="CA44" s="387"/>
      <c r="CB44" s="387"/>
      <c r="CC44" s="387"/>
      <c r="CD44" s="387"/>
      <c r="CE44" s="387"/>
      <c r="CF44" s="387"/>
      <c r="CG44" s="387"/>
      <c r="CH44" s="387"/>
      <c r="CI44" s="387"/>
      <c r="CJ44" s="387"/>
      <c r="CK44" s="387"/>
      <c r="CL44" s="387"/>
      <c r="CM44" s="387"/>
      <c r="CN44" s="387"/>
      <c r="CO44" s="387"/>
      <c r="CP44" s="387"/>
      <c r="CQ44" s="387"/>
      <c r="CR44" s="387"/>
      <c r="CS44" s="387"/>
      <c r="CT44" s="387"/>
      <c r="CU44" s="387"/>
      <c r="CV44" s="387"/>
      <c r="CW44" s="387"/>
      <c r="CX44" s="387"/>
      <c r="CY44" s="387"/>
      <c r="CZ44" s="387"/>
      <c r="DA44" s="387"/>
      <c r="DB44" s="387"/>
      <c r="DC44" s="387"/>
      <c r="DD44" s="387"/>
      <c r="DE44" s="387"/>
      <c r="DF44" s="387"/>
      <c r="DG44" s="387"/>
      <c r="DH44" s="387"/>
      <c r="DI44" s="387"/>
      <c r="DJ44" s="387"/>
      <c r="DK44" s="387"/>
      <c r="DL44" s="387"/>
      <c r="DM44" s="387"/>
      <c r="DN44" s="387"/>
      <c r="DO44" s="387"/>
      <c r="DP44" s="387"/>
      <c r="DQ44" s="387"/>
      <c r="DR44" s="387"/>
      <c r="DS44" s="387"/>
      <c r="DT44" s="387"/>
      <c r="DU44" s="387"/>
      <c r="DV44" s="387"/>
      <c r="DW44" s="387"/>
      <c r="DX44" s="387"/>
      <c r="DY44" s="387"/>
      <c r="DZ44" s="387"/>
      <c r="EA44" s="387"/>
      <c r="EB44" s="387"/>
      <c r="EC44" s="387"/>
      <c r="ED44" s="387"/>
      <c r="EE44" s="387"/>
      <c r="EF44" s="387"/>
      <c r="EG44" s="387"/>
      <c r="EH44" s="387"/>
      <c r="EI44" s="387"/>
      <c r="EJ44" s="387"/>
      <c r="EK44" s="387"/>
      <c r="EL44" s="387"/>
      <c r="EM44" s="387"/>
      <c r="EN44" s="387"/>
      <c r="EO44" s="387"/>
      <c r="EP44" s="387"/>
      <c r="EQ44" s="387"/>
      <c r="ER44" s="387"/>
      <c r="ES44" s="387"/>
      <c r="ET44" s="387"/>
      <c r="EU44" s="387"/>
      <c r="EV44" s="387"/>
      <c r="EW44" s="387"/>
      <c r="EX44" s="387"/>
      <c r="EY44" s="387"/>
      <c r="EZ44" s="387"/>
      <c r="FA44" s="387"/>
      <c r="FB44" s="387"/>
      <c r="FC44" s="387"/>
      <c r="FD44" s="387"/>
      <c r="FE44" s="387"/>
      <c r="FF44" s="387"/>
      <c r="FG44" s="387"/>
      <c r="FH44" s="387"/>
      <c r="FI44" s="387"/>
      <c r="FJ44" s="387"/>
      <c r="FK44" s="387"/>
      <c r="FL44" s="387"/>
      <c r="FM44" s="387"/>
      <c r="FN44" s="387"/>
      <c r="FO44" s="387"/>
      <c r="FP44" s="387"/>
      <c r="FQ44" s="387"/>
      <c r="FR44" s="387"/>
      <c r="FS44" s="387"/>
      <c r="FT44" s="387"/>
      <c r="FU44" s="387"/>
      <c r="FV44" s="387"/>
      <c r="FW44" s="387"/>
      <c r="FX44" s="387"/>
      <c r="FY44" s="387"/>
      <c r="FZ44" s="387"/>
      <c r="GA44" s="387"/>
      <c r="GB44" s="387"/>
      <c r="GC44" s="387"/>
      <c r="GD44" s="387"/>
      <c r="GE44" s="387"/>
      <c r="GF44" s="387"/>
      <c r="GG44" s="387"/>
      <c r="GH44" s="387"/>
      <c r="GI44" s="387"/>
      <c r="GJ44" s="387"/>
      <c r="GK44" s="387"/>
      <c r="GL44" s="387"/>
      <c r="GM44" s="387"/>
      <c r="GN44" s="387"/>
      <c r="GO44" s="387"/>
      <c r="GP44" s="387"/>
      <c r="GQ44" s="387"/>
      <c r="GR44" s="387"/>
    </row>
    <row r="45" spans="1:200" ht="18.75" customHeight="1">
      <c r="A45" s="384" t="s">
        <v>1310</v>
      </c>
      <c r="I45" s="342" t="s">
        <v>1317</v>
      </c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U45" s="387"/>
      <c r="AV45" s="387"/>
      <c r="AW45" s="387"/>
      <c r="AX45" s="387"/>
      <c r="AY45" s="387"/>
      <c r="AZ45" s="387"/>
      <c r="BA45" s="387"/>
      <c r="BB45" s="387"/>
      <c r="BC45" s="387"/>
      <c r="BD45" s="387"/>
      <c r="BE45" s="387"/>
      <c r="BF45" s="387"/>
      <c r="BG45" s="387"/>
      <c r="BH45" s="387"/>
      <c r="BI45" s="387"/>
      <c r="BJ45" s="387"/>
      <c r="BK45" s="387"/>
      <c r="BL45" s="387"/>
      <c r="BM45" s="387"/>
      <c r="BN45" s="387"/>
      <c r="BO45" s="387"/>
      <c r="BP45" s="387"/>
      <c r="BQ45" s="387"/>
      <c r="BR45" s="387"/>
      <c r="BS45" s="387"/>
      <c r="BT45" s="387"/>
      <c r="BU45" s="387"/>
      <c r="BV45" s="387"/>
      <c r="BW45" s="387"/>
      <c r="BX45" s="387"/>
      <c r="BY45" s="387"/>
      <c r="BZ45" s="387"/>
      <c r="CA45" s="387"/>
      <c r="CB45" s="387"/>
      <c r="CC45" s="387"/>
      <c r="CD45" s="387"/>
      <c r="CE45" s="387"/>
      <c r="CF45" s="387"/>
      <c r="CG45" s="387"/>
      <c r="CH45" s="387"/>
      <c r="CI45" s="387"/>
      <c r="CJ45" s="387"/>
      <c r="CK45" s="387"/>
      <c r="CL45" s="387"/>
      <c r="CM45" s="387"/>
      <c r="CN45" s="387"/>
      <c r="CO45" s="387"/>
      <c r="CP45" s="387"/>
      <c r="CQ45" s="387"/>
      <c r="CR45" s="387"/>
      <c r="CS45" s="387"/>
      <c r="CT45" s="387"/>
      <c r="CU45" s="387"/>
      <c r="CV45" s="387"/>
      <c r="CW45" s="387"/>
      <c r="CX45" s="387"/>
      <c r="CY45" s="387"/>
      <c r="CZ45" s="387"/>
      <c r="DA45" s="387"/>
      <c r="DB45" s="387"/>
      <c r="DC45" s="387"/>
      <c r="DD45" s="387"/>
      <c r="DE45" s="387"/>
      <c r="DF45" s="387"/>
      <c r="DG45" s="387"/>
      <c r="DH45" s="387"/>
      <c r="DI45" s="387"/>
      <c r="DJ45" s="387"/>
      <c r="DK45" s="387"/>
      <c r="DL45" s="387"/>
      <c r="DM45" s="387"/>
      <c r="DN45" s="387"/>
      <c r="DO45" s="387"/>
      <c r="DP45" s="387"/>
      <c r="DQ45" s="387"/>
      <c r="DR45" s="387"/>
      <c r="DS45" s="387"/>
      <c r="DT45" s="387"/>
      <c r="DU45" s="387"/>
      <c r="DV45" s="387"/>
      <c r="DW45" s="387"/>
      <c r="DX45" s="387"/>
      <c r="DY45" s="387"/>
      <c r="DZ45" s="387"/>
      <c r="EA45" s="387"/>
      <c r="EB45" s="387"/>
      <c r="EC45" s="387"/>
      <c r="ED45" s="387"/>
      <c r="EE45" s="387"/>
      <c r="EF45" s="387"/>
      <c r="EG45" s="387"/>
      <c r="EH45" s="387"/>
      <c r="EI45" s="387"/>
      <c r="EJ45" s="387"/>
      <c r="EK45" s="387"/>
      <c r="EL45" s="387"/>
      <c r="EM45" s="387"/>
      <c r="EN45" s="387"/>
      <c r="EO45" s="387"/>
      <c r="EP45" s="387"/>
      <c r="EQ45" s="387"/>
      <c r="ER45" s="387"/>
      <c r="ES45" s="387"/>
      <c r="ET45" s="387"/>
      <c r="EU45" s="387"/>
      <c r="EV45" s="387"/>
      <c r="EW45" s="387"/>
      <c r="EX45" s="387"/>
      <c r="EY45" s="387"/>
      <c r="EZ45" s="387"/>
      <c r="FA45" s="387"/>
      <c r="FB45" s="387"/>
      <c r="FC45" s="387"/>
      <c r="FD45" s="387"/>
      <c r="FE45" s="387"/>
      <c r="FF45" s="387"/>
      <c r="FG45" s="387"/>
      <c r="FH45" s="387"/>
      <c r="FI45" s="387"/>
      <c r="FJ45" s="387"/>
      <c r="FK45" s="387"/>
      <c r="FL45" s="387"/>
      <c r="FM45" s="387"/>
      <c r="FN45" s="387"/>
      <c r="FO45" s="387"/>
      <c r="FP45" s="387"/>
      <c r="FQ45" s="387"/>
      <c r="FR45" s="387"/>
      <c r="FS45" s="387"/>
      <c r="FT45" s="387"/>
      <c r="FU45" s="387"/>
      <c r="FV45" s="387"/>
      <c r="FW45" s="387"/>
      <c r="FX45" s="387"/>
      <c r="FY45" s="387"/>
      <c r="FZ45" s="387"/>
      <c r="GA45" s="387"/>
      <c r="GB45" s="387"/>
      <c r="GC45" s="387"/>
      <c r="GD45" s="387"/>
      <c r="GE45" s="387"/>
      <c r="GF45" s="387"/>
      <c r="GG45" s="387"/>
      <c r="GH45" s="387"/>
      <c r="GI45" s="387"/>
      <c r="GJ45" s="387"/>
      <c r="GK45" s="387"/>
      <c r="GL45" s="387"/>
      <c r="GM45" s="387"/>
      <c r="GN45" s="387"/>
      <c r="GO45" s="387"/>
      <c r="GP45" s="387"/>
      <c r="GQ45" s="387"/>
      <c r="GR45" s="387"/>
    </row>
    <row r="46" spans="1:200" ht="18.75" customHeight="1"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  <c r="BG46" s="387"/>
      <c r="BH46" s="387"/>
      <c r="BI46" s="387"/>
      <c r="BJ46" s="387"/>
      <c r="BK46" s="387"/>
      <c r="BL46" s="387"/>
      <c r="BM46" s="387"/>
      <c r="BN46" s="387"/>
      <c r="BO46" s="387"/>
      <c r="BP46" s="387"/>
      <c r="BQ46" s="387"/>
      <c r="BR46" s="387"/>
      <c r="BS46" s="387"/>
      <c r="BT46" s="387"/>
      <c r="BU46" s="387"/>
      <c r="BV46" s="387"/>
      <c r="BW46" s="387"/>
      <c r="BX46" s="387"/>
      <c r="BY46" s="387"/>
      <c r="BZ46" s="387"/>
      <c r="CA46" s="387"/>
      <c r="CB46" s="387"/>
      <c r="CC46" s="387"/>
      <c r="CD46" s="387"/>
      <c r="CE46" s="387"/>
      <c r="CF46" s="387"/>
      <c r="CG46" s="387"/>
      <c r="CH46" s="387"/>
      <c r="CI46" s="387"/>
      <c r="CJ46" s="387"/>
      <c r="CK46" s="387"/>
      <c r="CL46" s="387"/>
      <c r="CM46" s="387"/>
      <c r="CN46" s="387"/>
      <c r="CO46" s="387"/>
      <c r="CP46" s="387"/>
      <c r="CQ46" s="387"/>
      <c r="CR46" s="387"/>
      <c r="CS46" s="387"/>
      <c r="CT46" s="387"/>
      <c r="CU46" s="387"/>
      <c r="CV46" s="387"/>
      <c r="CW46" s="387"/>
      <c r="CX46" s="387"/>
      <c r="CY46" s="387"/>
      <c r="CZ46" s="387"/>
      <c r="DA46" s="387"/>
      <c r="DB46" s="387"/>
      <c r="DC46" s="387"/>
      <c r="DD46" s="387"/>
      <c r="DE46" s="387"/>
      <c r="DF46" s="387"/>
      <c r="DG46" s="387"/>
      <c r="DH46" s="387"/>
      <c r="DI46" s="387"/>
      <c r="DJ46" s="387"/>
      <c r="DK46" s="387"/>
      <c r="DL46" s="387"/>
      <c r="DM46" s="387"/>
      <c r="DN46" s="387"/>
      <c r="DO46" s="387"/>
      <c r="DP46" s="387"/>
      <c r="DQ46" s="387"/>
      <c r="DR46" s="387"/>
      <c r="DS46" s="387"/>
      <c r="DT46" s="387"/>
      <c r="DU46" s="387"/>
      <c r="DV46" s="387"/>
      <c r="DW46" s="387"/>
      <c r="DX46" s="387"/>
      <c r="DY46" s="387"/>
      <c r="DZ46" s="387"/>
      <c r="EA46" s="387"/>
      <c r="EB46" s="387"/>
      <c r="EC46" s="387"/>
      <c r="ED46" s="387"/>
      <c r="EE46" s="387"/>
      <c r="EF46" s="387"/>
      <c r="EG46" s="387"/>
      <c r="EH46" s="387"/>
      <c r="EI46" s="387"/>
      <c r="EJ46" s="387"/>
      <c r="EK46" s="387"/>
      <c r="EL46" s="387"/>
      <c r="EM46" s="387"/>
      <c r="EN46" s="387"/>
      <c r="EO46" s="387"/>
      <c r="EP46" s="387"/>
      <c r="EQ46" s="387"/>
      <c r="ER46" s="387"/>
      <c r="ES46" s="387"/>
      <c r="ET46" s="387"/>
      <c r="EU46" s="387"/>
      <c r="EV46" s="387"/>
      <c r="EW46" s="387"/>
      <c r="EX46" s="387"/>
      <c r="EY46" s="387"/>
      <c r="EZ46" s="387"/>
      <c r="FA46" s="387"/>
      <c r="FB46" s="387"/>
      <c r="FC46" s="387"/>
      <c r="FD46" s="387"/>
      <c r="FE46" s="387"/>
      <c r="FF46" s="387"/>
      <c r="FG46" s="387"/>
      <c r="FH46" s="387"/>
      <c r="FI46" s="387"/>
      <c r="FJ46" s="387"/>
      <c r="FK46" s="387"/>
      <c r="FL46" s="387"/>
      <c r="FM46" s="387"/>
      <c r="FN46" s="387"/>
      <c r="FO46" s="387"/>
      <c r="FP46" s="387"/>
      <c r="FQ46" s="387"/>
      <c r="FR46" s="387"/>
      <c r="FS46" s="387"/>
      <c r="FT46" s="387"/>
      <c r="FU46" s="387"/>
      <c r="FV46" s="387"/>
      <c r="FW46" s="387"/>
      <c r="FX46" s="387"/>
      <c r="FY46" s="387"/>
      <c r="FZ46" s="387"/>
      <c r="GA46" s="387"/>
      <c r="GB46" s="387"/>
      <c r="GC46" s="387"/>
      <c r="GD46" s="387"/>
      <c r="GE46" s="387"/>
      <c r="GF46" s="387"/>
      <c r="GG46" s="387"/>
      <c r="GH46" s="387"/>
      <c r="GI46" s="387"/>
      <c r="GJ46" s="387"/>
      <c r="GK46" s="387"/>
      <c r="GL46" s="387"/>
      <c r="GM46" s="387"/>
      <c r="GN46" s="387"/>
      <c r="GO46" s="387"/>
      <c r="GP46" s="387"/>
      <c r="GQ46" s="387"/>
      <c r="GR46" s="387"/>
    </row>
    <row r="47" spans="1:200" ht="18.75" customHeight="1"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  <c r="BG47" s="387"/>
      <c r="BH47" s="387"/>
      <c r="BI47" s="387"/>
      <c r="BJ47" s="387"/>
      <c r="BK47" s="387"/>
      <c r="BL47" s="387"/>
      <c r="BM47" s="387"/>
      <c r="BN47" s="387"/>
      <c r="BO47" s="387"/>
      <c r="BP47" s="387"/>
      <c r="BQ47" s="387"/>
      <c r="BR47" s="387"/>
      <c r="BS47" s="387"/>
      <c r="BT47" s="387"/>
      <c r="BU47" s="387"/>
      <c r="BV47" s="387"/>
      <c r="BW47" s="387"/>
      <c r="BX47" s="387"/>
      <c r="BY47" s="387"/>
      <c r="BZ47" s="387"/>
      <c r="CA47" s="387"/>
      <c r="CB47" s="387"/>
      <c r="CC47" s="387"/>
      <c r="CD47" s="387"/>
      <c r="CE47" s="387"/>
      <c r="CF47" s="387"/>
      <c r="CG47" s="387"/>
      <c r="CH47" s="387"/>
      <c r="CI47" s="387"/>
      <c r="CJ47" s="387"/>
      <c r="CK47" s="387"/>
      <c r="CL47" s="387"/>
      <c r="CM47" s="387"/>
      <c r="CN47" s="387"/>
      <c r="CO47" s="387"/>
      <c r="CP47" s="387"/>
      <c r="CQ47" s="387"/>
      <c r="CR47" s="387"/>
      <c r="CS47" s="387"/>
      <c r="CT47" s="387"/>
      <c r="CU47" s="387"/>
      <c r="CV47" s="387"/>
      <c r="CW47" s="387"/>
      <c r="CX47" s="387"/>
      <c r="CY47" s="387"/>
      <c r="CZ47" s="387"/>
      <c r="DA47" s="387"/>
      <c r="DB47" s="387"/>
      <c r="DC47" s="387"/>
      <c r="DD47" s="387"/>
      <c r="DE47" s="387"/>
      <c r="DF47" s="387"/>
      <c r="DG47" s="387"/>
      <c r="DH47" s="387"/>
      <c r="DI47" s="387"/>
      <c r="DJ47" s="387"/>
      <c r="DK47" s="387"/>
      <c r="DL47" s="387"/>
      <c r="DM47" s="387"/>
      <c r="DN47" s="387"/>
      <c r="DO47" s="387"/>
      <c r="DP47" s="387"/>
      <c r="DQ47" s="387"/>
      <c r="DR47" s="387"/>
      <c r="DS47" s="387"/>
      <c r="DT47" s="387"/>
      <c r="DU47" s="387"/>
      <c r="DV47" s="387"/>
      <c r="DW47" s="387"/>
      <c r="DX47" s="387"/>
      <c r="DY47" s="387"/>
      <c r="DZ47" s="387"/>
      <c r="EA47" s="387"/>
      <c r="EB47" s="387"/>
      <c r="EC47" s="387"/>
      <c r="ED47" s="387"/>
      <c r="EE47" s="387"/>
      <c r="EF47" s="387"/>
      <c r="EG47" s="387"/>
      <c r="EH47" s="387"/>
      <c r="EI47" s="387"/>
      <c r="EJ47" s="387"/>
      <c r="EK47" s="387"/>
      <c r="EL47" s="387"/>
      <c r="EM47" s="387"/>
      <c r="EN47" s="387"/>
      <c r="EO47" s="387"/>
      <c r="EP47" s="387"/>
      <c r="EQ47" s="387"/>
      <c r="ER47" s="387"/>
      <c r="ES47" s="387"/>
      <c r="ET47" s="387"/>
      <c r="EU47" s="387"/>
      <c r="EV47" s="387"/>
      <c r="EW47" s="387"/>
      <c r="EX47" s="387"/>
      <c r="EY47" s="387"/>
      <c r="EZ47" s="387"/>
      <c r="FA47" s="387"/>
      <c r="FB47" s="387"/>
      <c r="FC47" s="387"/>
      <c r="FD47" s="387"/>
      <c r="FE47" s="387"/>
      <c r="FF47" s="387"/>
      <c r="FG47" s="387"/>
      <c r="FH47" s="387"/>
      <c r="FI47" s="387"/>
      <c r="FJ47" s="387"/>
      <c r="FK47" s="387"/>
      <c r="FL47" s="387"/>
      <c r="FM47" s="387"/>
      <c r="FN47" s="387"/>
      <c r="FO47" s="387"/>
      <c r="FP47" s="387"/>
      <c r="FQ47" s="387"/>
      <c r="FR47" s="387"/>
      <c r="FS47" s="387"/>
      <c r="FT47" s="387"/>
      <c r="FU47" s="387"/>
      <c r="FV47" s="387"/>
      <c r="FW47" s="387"/>
      <c r="FX47" s="387"/>
      <c r="FY47" s="387"/>
      <c r="FZ47" s="387"/>
      <c r="GA47" s="387"/>
      <c r="GB47" s="387"/>
      <c r="GC47" s="387"/>
      <c r="GD47" s="387"/>
      <c r="GE47" s="387"/>
      <c r="GF47" s="387"/>
      <c r="GG47" s="387"/>
      <c r="GH47" s="387"/>
      <c r="GI47" s="387"/>
      <c r="GJ47" s="387"/>
      <c r="GK47" s="387"/>
      <c r="GL47" s="387"/>
      <c r="GM47" s="387"/>
      <c r="GN47" s="387"/>
      <c r="GO47" s="387"/>
      <c r="GP47" s="387"/>
      <c r="GQ47" s="387"/>
      <c r="GR47" s="387"/>
    </row>
    <row r="48" spans="1:200" ht="18.75" customHeight="1"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/>
      <c r="BN48" s="387"/>
      <c r="BO48" s="387"/>
      <c r="BP48" s="387"/>
      <c r="BQ48" s="387"/>
      <c r="BR48" s="387"/>
      <c r="BS48" s="387"/>
      <c r="BT48" s="387"/>
      <c r="BU48" s="387"/>
      <c r="BV48" s="387"/>
      <c r="BW48" s="387"/>
      <c r="BX48" s="387"/>
      <c r="BY48" s="387"/>
      <c r="BZ48" s="387"/>
      <c r="CA48" s="387"/>
      <c r="CB48" s="387"/>
      <c r="CC48" s="387"/>
      <c r="CD48" s="387"/>
      <c r="CE48" s="387"/>
      <c r="CF48" s="387"/>
      <c r="CG48" s="387"/>
      <c r="CH48" s="387"/>
      <c r="CI48" s="387"/>
      <c r="CJ48" s="387"/>
      <c r="CK48" s="387"/>
      <c r="CL48" s="387"/>
      <c r="CM48" s="387"/>
      <c r="CN48" s="387"/>
      <c r="CO48" s="387"/>
      <c r="CP48" s="387"/>
      <c r="CQ48" s="387"/>
      <c r="CR48" s="387"/>
      <c r="CS48" s="387"/>
      <c r="CT48" s="387"/>
      <c r="CU48" s="387"/>
      <c r="CV48" s="387"/>
      <c r="CW48" s="387"/>
      <c r="CX48" s="387"/>
      <c r="CY48" s="387"/>
      <c r="CZ48" s="387"/>
      <c r="DA48" s="387"/>
      <c r="DB48" s="387"/>
      <c r="DC48" s="387"/>
      <c r="DD48" s="387"/>
      <c r="DE48" s="387"/>
      <c r="DF48" s="387"/>
      <c r="DG48" s="387"/>
      <c r="DH48" s="387"/>
      <c r="DI48" s="387"/>
      <c r="DJ48" s="387"/>
      <c r="DK48" s="387"/>
      <c r="DL48" s="387"/>
      <c r="DM48" s="387"/>
      <c r="DN48" s="387"/>
      <c r="DO48" s="387"/>
      <c r="DP48" s="387"/>
      <c r="DQ48" s="387"/>
      <c r="DR48" s="387"/>
      <c r="DS48" s="387"/>
      <c r="DT48" s="387"/>
      <c r="DU48" s="387"/>
      <c r="DV48" s="387"/>
      <c r="DW48" s="387"/>
      <c r="DX48" s="387"/>
      <c r="DY48" s="387"/>
      <c r="DZ48" s="387"/>
      <c r="EA48" s="387"/>
      <c r="EB48" s="387"/>
      <c r="EC48" s="387"/>
      <c r="ED48" s="387"/>
      <c r="EE48" s="387"/>
      <c r="EF48" s="387"/>
      <c r="EG48" s="387"/>
      <c r="EH48" s="387"/>
      <c r="EI48" s="387"/>
      <c r="EJ48" s="387"/>
      <c r="EK48" s="387"/>
      <c r="EL48" s="387"/>
      <c r="EM48" s="387"/>
      <c r="EN48" s="387"/>
      <c r="EO48" s="387"/>
      <c r="EP48" s="387"/>
      <c r="EQ48" s="387"/>
      <c r="ER48" s="387"/>
      <c r="ES48" s="387"/>
      <c r="ET48" s="387"/>
      <c r="EU48" s="387"/>
      <c r="EV48" s="387"/>
      <c r="EW48" s="387"/>
      <c r="EX48" s="387"/>
      <c r="EY48" s="387"/>
      <c r="EZ48" s="387"/>
      <c r="FA48" s="387"/>
      <c r="FB48" s="387"/>
      <c r="FC48" s="387"/>
      <c r="FD48" s="387"/>
      <c r="FE48" s="387"/>
      <c r="FF48" s="387"/>
      <c r="FG48" s="387"/>
      <c r="FH48" s="387"/>
      <c r="FI48" s="387"/>
      <c r="FJ48" s="387"/>
      <c r="FK48" s="387"/>
      <c r="FL48" s="387"/>
      <c r="FM48" s="387"/>
      <c r="FN48" s="387"/>
      <c r="FO48" s="387"/>
      <c r="FP48" s="387"/>
      <c r="FQ48" s="387"/>
      <c r="FR48" s="387"/>
      <c r="FS48" s="387"/>
      <c r="FT48" s="387"/>
      <c r="FU48" s="387"/>
      <c r="FV48" s="387"/>
      <c r="FW48" s="387"/>
      <c r="FX48" s="387"/>
      <c r="FY48" s="387"/>
      <c r="FZ48" s="387"/>
      <c r="GA48" s="387"/>
      <c r="GB48" s="387"/>
      <c r="GC48" s="387"/>
      <c r="GD48" s="387"/>
      <c r="GE48" s="387"/>
      <c r="GF48" s="387"/>
      <c r="GG48" s="387"/>
      <c r="GH48" s="387"/>
      <c r="GI48" s="387"/>
      <c r="GJ48" s="387"/>
      <c r="GK48" s="387"/>
      <c r="GL48" s="387"/>
      <c r="GM48" s="387"/>
      <c r="GN48" s="387"/>
      <c r="GO48" s="387"/>
      <c r="GP48" s="387"/>
      <c r="GQ48" s="387"/>
      <c r="GR48" s="387"/>
    </row>
    <row r="49" spans="47:200" ht="18.75" customHeight="1"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  <c r="BM49" s="387"/>
      <c r="BN49" s="387"/>
      <c r="BO49" s="387"/>
      <c r="BP49" s="387"/>
      <c r="BQ49" s="387"/>
      <c r="BR49" s="387"/>
      <c r="BS49" s="387"/>
      <c r="BT49" s="387"/>
      <c r="BU49" s="387"/>
      <c r="BV49" s="387"/>
      <c r="BW49" s="387"/>
      <c r="BX49" s="387"/>
      <c r="BY49" s="387"/>
      <c r="BZ49" s="387"/>
      <c r="CA49" s="387"/>
      <c r="CB49" s="387"/>
      <c r="CC49" s="387"/>
      <c r="CD49" s="387"/>
      <c r="CE49" s="387"/>
      <c r="CF49" s="387"/>
      <c r="CG49" s="387"/>
      <c r="CH49" s="387"/>
      <c r="CI49" s="387"/>
      <c r="CJ49" s="387"/>
      <c r="CK49" s="387"/>
      <c r="CL49" s="387"/>
      <c r="CM49" s="387"/>
      <c r="CN49" s="387"/>
      <c r="CO49" s="387"/>
      <c r="CP49" s="387"/>
      <c r="CQ49" s="387"/>
      <c r="CR49" s="387"/>
      <c r="CS49" s="387"/>
      <c r="CT49" s="387"/>
      <c r="CU49" s="387"/>
      <c r="CV49" s="387"/>
      <c r="CW49" s="387"/>
      <c r="CX49" s="387"/>
      <c r="CY49" s="387"/>
      <c r="CZ49" s="387"/>
      <c r="DA49" s="387"/>
      <c r="DB49" s="387"/>
      <c r="DC49" s="387"/>
      <c r="DD49" s="387"/>
      <c r="DE49" s="387"/>
      <c r="DF49" s="387"/>
      <c r="DG49" s="387"/>
      <c r="DH49" s="387"/>
      <c r="DI49" s="387"/>
      <c r="DJ49" s="387"/>
      <c r="DK49" s="387"/>
      <c r="DL49" s="387"/>
      <c r="DM49" s="387"/>
      <c r="DN49" s="387"/>
      <c r="DO49" s="387"/>
      <c r="DP49" s="387"/>
      <c r="DQ49" s="387"/>
      <c r="DR49" s="387"/>
      <c r="DS49" s="387"/>
      <c r="DT49" s="387"/>
      <c r="DU49" s="387"/>
      <c r="DV49" s="387"/>
      <c r="DW49" s="387"/>
      <c r="DX49" s="387"/>
      <c r="DY49" s="387"/>
      <c r="DZ49" s="387"/>
      <c r="EA49" s="387"/>
      <c r="EB49" s="387"/>
      <c r="EC49" s="387"/>
      <c r="ED49" s="387"/>
      <c r="EE49" s="387"/>
      <c r="EF49" s="387"/>
      <c r="EG49" s="387"/>
      <c r="EH49" s="387"/>
      <c r="EI49" s="387"/>
      <c r="EJ49" s="387"/>
      <c r="EK49" s="387"/>
      <c r="EL49" s="387"/>
      <c r="EM49" s="387"/>
      <c r="EN49" s="387"/>
      <c r="EO49" s="387"/>
      <c r="EP49" s="387"/>
      <c r="EQ49" s="387"/>
      <c r="ER49" s="387"/>
      <c r="ES49" s="387"/>
      <c r="ET49" s="387"/>
      <c r="EU49" s="387"/>
      <c r="EV49" s="387"/>
      <c r="EW49" s="387"/>
      <c r="EX49" s="387"/>
      <c r="EY49" s="387"/>
      <c r="EZ49" s="387"/>
      <c r="FA49" s="387"/>
      <c r="FB49" s="387"/>
      <c r="FC49" s="387"/>
      <c r="FD49" s="387"/>
      <c r="FE49" s="387"/>
      <c r="FF49" s="387"/>
      <c r="FG49" s="387"/>
      <c r="FH49" s="387"/>
      <c r="FI49" s="387"/>
      <c r="FJ49" s="387"/>
      <c r="FK49" s="387"/>
      <c r="FL49" s="387"/>
      <c r="FM49" s="387"/>
      <c r="FN49" s="387"/>
      <c r="FO49" s="387"/>
      <c r="FP49" s="387"/>
      <c r="FQ49" s="387"/>
      <c r="FR49" s="387"/>
      <c r="FS49" s="387"/>
      <c r="FT49" s="387"/>
      <c r="FU49" s="387"/>
      <c r="FV49" s="387"/>
      <c r="FW49" s="387"/>
      <c r="FX49" s="387"/>
      <c r="FY49" s="387"/>
      <c r="FZ49" s="387"/>
      <c r="GA49" s="387"/>
      <c r="GB49" s="387"/>
      <c r="GC49" s="387"/>
      <c r="GD49" s="387"/>
      <c r="GE49" s="387"/>
      <c r="GF49" s="387"/>
      <c r="GG49" s="387"/>
      <c r="GH49" s="387"/>
      <c r="GI49" s="387"/>
      <c r="GJ49" s="387"/>
      <c r="GK49" s="387"/>
      <c r="GL49" s="387"/>
      <c r="GM49" s="387"/>
      <c r="GN49" s="387"/>
      <c r="GO49" s="387"/>
      <c r="GP49" s="387"/>
      <c r="GQ49" s="387"/>
      <c r="GR49" s="387"/>
    </row>
    <row r="50" spans="47:200" ht="18.75" customHeight="1"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7"/>
      <c r="BQ50" s="387"/>
      <c r="BR50" s="387"/>
      <c r="BS50" s="387"/>
      <c r="BT50" s="387"/>
      <c r="BU50" s="387"/>
      <c r="BV50" s="387"/>
      <c r="BW50" s="387"/>
      <c r="BX50" s="387"/>
      <c r="BY50" s="387"/>
      <c r="BZ50" s="387"/>
      <c r="CA50" s="387"/>
      <c r="CB50" s="387"/>
      <c r="CC50" s="387"/>
      <c r="CD50" s="387"/>
      <c r="CE50" s="387"/>
      <c r="CF50" s="387"/>
      <c r="CG50" s="387"/>
      <c r="CH50" s="387"/>
      <c r="CI50" s="387"/>
      <c r="CJ50" s="387"/>
      <c r="CK50" s="387"/>
      <c r="CL50" s="387"/>
      <c r="CM50" s="387"/>
      <c r="CN50" s="387"/>
      <c r="CO50" s="387"/>
      <c r="CP50" s="387"/>
      <c r="CQ50" s="387"/>
      <c r="CR50" s="387"/>
      <c r="CS50" s="387"/>
      <c r="CT50" s="387"/>
      <c r="CU50" s="387"/>
      <c r="CV50" s="387"/>
      <c r="CW50" s="387"/>
      <c r="CX50" s="387"/>
      <c r="CY50" s="387"/>
      <c r="CZ50" s="387"/>
      <c r="DA50" s="387"/>
      <c r="DB50" s="387"/>
      <c r="DC50" s="387"/>
      <c r="DD50" s="387"/>
      <c r="DE50" s="387"/>
      <c r="DF50" s="387"/>
      <c r="DG50" s="387"/>
      <c r="DH50" s="387"/>
      <c r="DI50" s="387"/>
      <c r="DJ50" s="387"/>
      <c r="DK50" s="387"/>
      <c r="DL50" s="387"/>
      <c r="DM50" s="387"/>
      <c r="DN50" s="387"/>
      <c r="DO50" s="387"/>
      <c r="DP50" s="387"/>
      <c r="DQ50" s="387"/>
      <c r="DR50" s="387"/>
      <c r="DS50" s="387"/>
      <c r="DT50" s="387"/>
      <c r="DU50" s="387"/>
      <c r="DV50" s="387"/>
      <c r="DW50" s="387"/>
      <c r="DX50" s="387"/>
      <c r="DY50" s="387"/>
      <c r="DZ50" s="387"/>
      <c r="EA50" s="387"/>
      <c r="EB50" s="387"/>
      <c r="EC50" s="387"/>
      <c r="ED50" s="387"/>
      <c r="EE50" s="387"/>
      <c r="EF50" s="387"/>
      <c r="EG50" s="387"/>
      <c r="EH50" s="387"/>
      <c r="EI50" s="387"/>
      <c r="EJ50" s="387"/>
      <c r="EK50" s="387"/>
      <c r="EL50" s="387"/>
      <c r="EM50" s="387"/>
      <c r="EN50" s="387"/>
      <c r="EO50" s="387"/>
      <c r="EP50" s="387"/>
      <c r="EQ50" s="387"/>
      <c r="ER50" s="387"/>
      <c r="ES50" s="387"/>
      <c r="ET50" s="387"/>
      <c r="EU50" s="387"/>
      <c r="EV50" s="387"/>
      <c r="EW50" s="387"/>
      <c r="EX50" s="387"/>
      <c r="EY50" s="387"/>
      <c r="EZ50" s="387"/>
      <c r="FA50" s="387"/>
      <c r="FB50" s="387"/>
      <c r="FC50" s="387"/>
      <c r="FD50" s="387"/>
      <c r="FE50" s="387"/>
      <c r="FF50" s="387"/>
      <c r="FG50" s="387"/>
      <c r="FH50" s="387"/>
      <c r="FI50" s="387"/>
      <c r="FJ50" s="387"/>
      <c r="FK50" s="387"/>
      <c r="FL50" s="387"/>
      <c r="FM50" s="387"/>
      <c r="FN50" s="387"/>
      <c r="FO50" s="387"/>
      <c r="FP50" s="387"/>
      <c r="FQ50" s="387"/>
      <c r="FR50" s="387"/>
      <c r="FS50" s="387"/>
      <c r="FT50" s="387"/>
      <c r="FU50" s="387"/>
      <c r="FV50" s="387"/>
      <c r="FW50" s="387"/>
      <c r="FX50" s="387"/>
      <c r="FY50" s="387"/>
      <c r="FZ50" s="387"/>
      <c r="GA50" s="387"/>
      <c r="GB50" s="387"/>
      <c r="GC50" s="387"/>
      <c r="GD50" s="387"/>
      <c r="GE50" s="387"/>
      <c r="GF50" s="387"/>
      <c r="GG50" s="387"/>
      <c r="GH50" s="387"/>
      <c r="GI50" s="387"/>
      <c r="GJ50" s="387"/>
      <c r="GK50" s="387"/>
      <c r="GL50" s="387"/>
      <c r="GM50" s="387"/>
      <c r="GN50" s="387"/>
      <c r="GO50" s="387"/>
      <c r="GP50" s="387"/>
      <c r="GQ50" s="387"/>
      <c r="GR50" s="387"/>
    </row>
    <row r="51" spans="47:200" ht="18.75" customHeight="1"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7"/>
      <c r="BQ51" s="387"/>
      <c r="BR51" s="387"/>
      <c r="BS51" s="387"/>
      <c r="BT51" s="387"/>
      <c r="BU51" s="387"/>
      <c r="BV51" s="387"/>
      <c r="BW51" s="387"/>
      <c r="BX51" s="387"/>
      <c r="BY51" s="387"/>
      <c r="BZ51" s="387"/>
      <c r="CA51" s="387"/>
      <c r="CB51" s="387"/>
      <c r="CC51" s="387"/>
      <c r="CD51" s="387"/>
      <c r="CE51" s="387"/>
      <c r="CF51" s="387"/>
      <c r="CG51" s="387"/>
      <c r="CH51" s="387"/>
      <c r="CI51" s="387"/>
      <c r="CJ51" s="387"/>
      <c r="CK51" s="387"/>
      <c r="CL51" s="387"/>
      <c r="CM51" s="387"/>
      <c r="CN51" s="387"/>
      <c r="CO51" s="387"/>
      <c r="CP51" s="387"/>
      <c r="CQ51" s="387"/>
      <c r="CR51" s="387"/>
      <c r="CS51" s="387"/>
      <c r="CT51" s="387"/>
      <c r="CU51" s="387"/>
      <c r="CV51" s="387"/>
      <c r="CW51" s="387"/>
      <c r="CX51" s="387"/>
      <c r="CY51" s="387"/>
      <c r="CZ51" s="387"/>
      <c r="DA51" s="387"/>
      <c r="DB51" s="387"/>
      <c r="DC51" s="387"/>
      <c r="DD51" s="387"/>
      <c r="DE51" s="387"/>
      <c r="DF51" s="387"/>
      <c r="DG51" s="387"/>
      <c r="DH51" s="387"/>
      <c r="DI51" s="387"/>
      <c r="DJ51" s="387"/>
      <c r="DK51" s="387"/>
      <c r="DL51" s="387"/>
      <c r="DM51" s="387"/>
      <c r="DN51" s="387"/>
      <c r="DO51" s="387"/>
      <c r="DP51" s="387"/>
      <c r="DQ51" s="387"/>
      <c r="DR51" s="387"/>
      <c r="DS51" s="387"/>
      <c r="DT51" s="387"/>
      <c r="DU51" s="387"/>
      <c r="DV51" s="387"/>
      <c r="DW51" s="387"/>
      <c r="DX51" s="387"/>
      <c r="DY51" s="387"/>
      <c r="DZ51" s="387"/>
      <c r="EA51" s="387"/>
      <c r="EB51" s="387"/>
      <c r="EC51" s="387"/>
      <c r="ED51" s="387"/>
      <c r="EE51" s="387"/>
      <c r="EF51" s="387"/>
      <c r="EG51" s="387"/>
      <c r="EH51" s="387"/>
      <c r="EI51" s="387"/>
      <c r="EJ51" s="387"/>
      <c r="EK51" s="387"/>
      <c r="EL51" s="387"/>
      <c r="EM51" s="387"/>
      <c r="EN51" s="387"/>
      <c r="EO51" s="387"/>
      <c r="EP51" s="387"/>
      <c r="EQ51" s="387"/>
      <c r="ER51" s="387"/>
      <c r="ES51" s="387"/>
      <c r="ET51" s="387"/>
      <c r="EU51" s="387"/>
      <c r="EV51" s="387"/>
      <c r="EW51" s="387"/>
      <c r="EX51" s="387"/>
      <c r="EY51" s="387"/>
      <c r="EZ51" s="387"/>
      <c r="FA51" s="387"/>
      <c r="FB51" s="387"/>
      <c r="FC51" s="387"/>
      <c r="FD51" s="387"/>
      <c r="FE51" s="387"/>
      <c r="FF51" s="387"/>
      <c r="FG51" s="387"/>
      <c r="FH51" s="387"/>
      <c r="FI51" s="387"/>
      <c r="FJ51" s="387"/>
      <c r="FK51" s="387"/>
      <c r="FL51" s="387"/>
      <c r="FM51" s="387"/>
      <c r="FN51" s="387"/>
      <c r="FO51" s="387"/>
      <c r="FP51" s="387"/>
      <c r="FQ51" s="387"/>
      <c r="FR51" s="387"/>
      <c r="FS51" s="387"/>
      <c r="FT51" s="387"/>
      <c r="FU51" s="387"/>
      <c r="FV51" s="387"/>
      <c r="FW51" s="387"/>
      <c r="FX51" s="387"/>
      <c r="FY51" s="387"/>
      <c r="FZ51" s="387"/>
      <c r="GA51" s="387"/>
      <c r="GB51" s="387"/>
      <c r="GC51" s="387"/>
      <c r="GD51" s="387"/>
      <c r="GE51" s="387"/>
      <c r="GF51" s="387"/>
      <c r="GG51" s="387"/>
      <c r="GH51" s="387"/>
      <c r="GI51" s="387"/>
      <c r="GJ51" s="387"/>
      <c r="GK51" s="387"/>
      <c r="GL51" s="387"/>
      <c r="GM51" s="387"/>
      <c r="GN51" s="387"/>
      <c r="GO51" s="387"/>
      <c r="GP51" s="387"/>
      <c r="GQ51" s="387"/>
      <c r="GR51" s="387"/>
    </row>
    <row r="52" spans="47:200" ht="18.75" customHeight="1"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7"/>
      <c r="BQ52" s="387"/>
      <c r="BR52" s="387"/>
      <c r="BS52" s="387"/>
      <c r="BT52" s="387"/>
      <c r="BU52" s="387"/>
      <c r="BV52" s="387"/>
      <c r="BW52" s="387"/>
      <c r="BX52" s="387"/>
      <c r="BY52" s="387"/>
      <c r="BZ52" s="387"/>
      <c r="CA52" s="387"/>
      <c r="CB52" s="387"/>
      <c r="CC52" s="387"/>
      <c r="CD52" s="387"/>
      <c r="CE52" s="387"/>
      <c r="CF52" s="387"/>
      <c r="CG52" s="387"/>
      <c r="CH52" s="387"/>
      <c r="CI52" s="387"/>
      <c r="CJ52" s="387"/>
      <c r="CK52" s="387"/>
      <c r="CL52" s="387"/>
      <c r="CM52" s="387"/>
      <c r="CN52" s="387"/>
      <c r="CO52" s="387"/>
      <c r="CP52" s="387"/>
      <c r="CQ52" s="387"/>
      <c r="CR52" s="387"/>
      <c r="CS52" s="387"/>
      <c r="CT52" s="387"/>
      <c r="CU52" s="387"/>
      <c r="CV52" s="387"/>
      <c r="CW52" s="387"/>
      <c r="CX52" s="387"/>
      <c r="CY52" s="387"/>
      <c r="CZ52" s="387"/>
      <c r="DA52" s="387"/>
      <c r="DB52" s="387"/>
      <c r="DC52" s="387"/>
      <c r="DD52" s="387"/>
      <c r="DE52" s="387"/>
      <c r="DF52" s="387"/>
      <c r="DG52" s="387"/>
      <c r="DH52" s="387"/>
      <c r="DI52" s="387"/>
      <c r="DJ52" s="387"/>
      <c r="DK52" s="387"/>
      <c r="DL52" s="387"/>
      <c r="DM52" s="387"/>
      <c r="DN52" s="387"/>
      <c r="DO52" s="387"/>
      <c r="DP52" s="387"/>
      <c r="DQ52" s="387"/>
      <c r="DR52" s="387"/>
      <c r="DS52" s="387"/>
      <c r="DT52" s="387"/>
      <c r="DU52" s="387"/>
      <c r="DV52" s="387"/>
      <c r="DW52" s="387"/>
      <c r="DX52" s="387"/>
      <c r="DY52" s="387"/>
      <c r="DZ52" s="387"/>
      <c r="EA52" s="387"/>
      <c r="EB52" s="387"/>
      <c r="EC52" s="387"/>
      <c r="ED52" s="387"/>
      <c r="EE52" s="387"/>
      <c r="EF52" s="387"/>
      <c r="EG52" s="387"/>
      <c r="EH52" s="387"/>
      <c r="EI52" s="387"/>
      <c r="EJ52" s="387"/>
      <c r="EK52" s="387"/>
      <c r="EL52" s="387"/>
      <c r="EM52" s="387"/>
      <c r="EN52" s="387"/>
      <c r="EO52" s="387"/>
      <c r="EP52" s="387"/>
      <c r="EQ52" s="387"/>
      <c r="ER52" s="387"/>
      <c r="ES52" s="387"/>
      <c r="ET52" s="387"/>
      <c r="EU52" s="387"/>
      <c r="EV52" s="387"/>
      <c r="EW52" s="387"/>
      <c r="EX52" s="387"/>
      <c r="EY52" s="387"/>
      <c r="EZ52" s="387"/>
      <c r="FA52" s="387"/>
      <c r="FB52" s="387"/>
      <c r="FC52" s="387"/>
      <c r="FD52" s="387"/>
      <c r="FE52" s="387"/>
      <c r="FF52" s="387"/>
      <c r="FG52" s="387"/>
      <c r="FH52" s="387"/>
      <c r="FI52" s="387"/>
      <c r="FJ52" s="387"/>
      <c r="FK52" s="387"/>
      <c r="FL52" s="387"/>
      <c r="FM52" s="387"/>
      <c r="FN52" s="387"/>
      <c r="FO52" s="387"/>
      <c r="FP52" s="387"/>
      <c r="FQ52" s="387"/>
      <c r="FR52" s="387"/>
      <c r="FS52" s="387"/>
      <c r="FT52" s="387"/>
      <c r="FU52" s="387"/>
      <c r="FV52" s="387"/>
      <c r="FW52" s="387"/>
      <c r="FX52" s="387"/>
      <c r="FY52" s="387"/>
      <c r="FZ52" s="387"/>
      <c r="GA52" s="387"/>
      <c r="GB52" s="387"/>
      <c r="GC52" s="387"/>
      <c r="GD52" s="387"/>
      <c r="GE52" s="387"/>
      <c r="GF52" s="387"/>
      <c r="GG52" s="387"/>
      <c r="GH52" s="387"/>
      <c r="GI52" s="387"/>
      <c r="GJ52" s="387"/>
      <c r="GK52" s="387"/>
      <c r="GL52" s="387"/>
      <c r="GM52" s="387"/>
      <c r="GN52" s="387"/>
      <c r="GO52" s="387"/>
      <c r="GP52" s="387"/>
      <c r="GQ52" s="387"/>
      <c r="GR52" s="387"/>
    </row>
    <row r="53" spans="47:200" ht="18.75" customHeight="1"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/>
      <c r="BN53" s="387"/>
      <c r="BO53" s="387"/>
      <c r="BP53" s="387"/>
      <c r="BQ53" s="387"/>
      <c r="BR53" s="387"/>
      <c r="BS53" s="387"/>
      <c r="BT53" s="387"/>
      <c r="BU53" s="387"/>
      <c r="BV53" s="387"/>
      <c r="BW53" s="387"/>
      <c r="BX53" s="387"/>
      <c r="BY53" s="387"/>
      <c r="BZ53" s="387"/>
      <c r="CA53" s="387"/>
      <c r="CB53" s="387"/>
      <c r="CC53" s="387"/>
      <c r="CD53" s="387"/>
      <c r="CE53" s="387"/>
      <c r="CF53" s="387"/>
      <c r="CG53" s="387"/>
      <c r="CH53" s="387"/>
      <c r="CI53" s="387"/>
      <c r="CJ53" s="387"/>
      <c r="CK53" s="387"/>
      <c r="CL53" s="387"/>
      <c r="CM53" s="387"/>
      <c r="CN53" s="387"/>
      <c r="CO53" s="387"/>
      <c r="CP53" s="387"/>
      <c r="CQ53" s="387"/>
      <c r="CR53" s="387"/>
      <c r="CS53" s="387"/>
      <c r="CT53" s="387"/>
      <c r="CU53" s="387"/>
      <c r="CV53" s="387"/>
      <c r="CW53" s="387"/>
      <c r="CX53" s="387"/>
      <c r="CY53" s="387"/>
      <c r="CZ53" s="387"/>
      <c r="DA53" s="387"/>
      <c r="DB53" s="387"/>
      <c r="DC53" s="387"/>
      <c r="DD53" s="387"/>
      <c r="DE53" s="387"/>
      <c r="DF53" s="387"/>
      <c r="DG53" s="387"/>
      <c r="DH53" s="387"/>
      <c r="DI53" s="387"/>
      <c r="DJ53" s="387"/>
      <c r="DK53" s="387"/>
      <c r="DL53" s="387"/>
      <c r="DM53" s="387"/>
      <c r="DN53" s="387"/>
      <c r="DO53" s="387"/>
      <c r="DP53" s="387"/>
      <c r="DQ53" s="387"/>
      <c r="DR53" s="387"/>
      <c r="DS53" s="387"/>
      <c r="DT53" s="387"/>
      <c r="DU53" s="387"/>
      <c r="DV53" s="387"/>
      <c r="DW53" s="387"/>
      <c r="DX53" s="387"/>
      <c r="DY53" s="387"/>
      <c r="DZ53" s="387"/>
      <c r="EA53" s="387"/>
      <c r="EB53" s="387"/>
      <c r="EC53" s="387"/>
      <c r="ED53" s="387"/>
      <c r="EE53" s="387"/>
      <c r="EF53" s="387"/>
      <c r="EG53" s="387"/>
      <c r="EH53" s="387"/>
      <c r="EI53" s="387"/>
      <c r="EJ53" s="387"/>
      <c r="EK53" s="387"/>
      <c r="EL53" s="387"/>
      <c r="EM53" s="387"/>
      <c r="EN53" s="387"/>
      <c r="EO53" s="387"/>
      <c r="EP53" s="387"/>
      <c r="EQ53" s="387"/>
      <c r="ER53" s="387"/>
      <c r="ES53" s="387"/>
      <c r="ET53" s="387"/>
      <c r="EU53" s="387"/>
      <c r="EV53" s="387"/>
      <c r="EW53" s="387"/>
      <c r="EX53" s="387"/>
      <c r="EY53" s="387"/>
      <c r="EZ53" s="387"/>
      <c r="FA53" s="387"/>
      <c r="FB53" s="387"/>
      <c r="FC53" s="387"/>
      <c r="FD53" s="387"/>
      <c r="FE53" s="387"/>
      <c r="FF53" s="387"/>
      <c r="FG53" s="387"/>
      <c r="FH53" s="387"/>
      <c r="FI53" s="387"/>
      <c r="FJ53" s="387"/>
      <c r="FK53" s="387"/>
      <c r="FL53" s="387"/>
      <c r="FM53" s="387"/>
      <c r="FN53" s="387"/>
      <c r="FO53" s="387"/>
      <c r="FP53" s="387"/>
      <c r="FQ53" s="387"/>
      <c r="FR53" s="387"/>
      <c r="FS53" s="387"/>
      <c r="FT53" s="387"/>
      <c r="FU53" s="387"/>
      <c r="FV53" s="387"/>
      <c r="FW53" s="387"/>
      <c r="FX53" s="387"/>
      <c r="FY53" s="387"/>
      <c r="FZ53" s="387"/>
      <c r="GA53" s="387"/>
      <c r="GB53" s="387"/>
      <c r="GC53" s="387"/>
      <c r="GD53" s="387"/>
      <c r="GE53" s="387"/>
      <c r="GF53" s="387"/>
      <c r="GG53" s="387"/>
      <c r="GH53" s="387"/>
      <c r="GI53" s="387"/>
      <c r="GJ53" s="387"/>
      <c r="GK53" s="387"/>
      <c r="GL53" s="387"/>
      <c r="GM53" s="387"/>
      <c r="GN53" s="387"/>
      <c r="GO53" s="387"/>
      <c r="GP53" s="387"/>
      <c r="GQ53" s="387"/>
      <c r="GR53" s="387"/>
    </row>
    <row r="54" spans="47:200" ht="18.75" customHeight="1"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87"/>
      <c r="CD54" s="387"/>
      <c r="CE54" s="387"/>
      <c r="CF54" s="387"/>
      <c r="CG54" s="387"/>
      <c r="CH54" s="387"/>
      <c r="CI54" s="387"/>
      <c r="CJ54" s="387"/>
      <c r="CK54" s="387"/>
      <c r="CL54" s="387"/>
      <c r="CM54" s="387"/>
      <c r="CN54" s="387"/>
      <c r="CO54" s="387"/>
      <c r="CP54" s="387"/>
      <c r="CQ54" s="387"/>
      <c r="CR54" s="387"/>
      <c r="CS54" s="387"/>
      <c r="CT54" s="387"/>
      <c r="CU54" s="387"/>
      <c r="CV54" s="387"/>
      <c r="CW54" s="387"/>
      <c r="CX54" s="387"/>
      <c r="CY54" s="387"/>
      <c r="CZ54" s="387"/>
      <c r="DA54" s="387"/>
      <c r="DB54" s="387"/>
      <c r="DC54" s="387"/>
      <c r="DD54" s="387"/>
      <c r="DE54" s="387"/>
      <c r="DF54" s="387"/>
      <c r="DG54" s="387"/>
      <c r="DH54" s="387"/>
      <c r="DI54" s="387"/>
      <c r="DJ54" s="387"/>
      <c r="DK54" s="387"/>
      <c r="DL54" s="387"/>
      <c r="DM54" s="387"/>
      <c r="DN54" s="387"/>
      <c r="DO54" s="387"/>
      <c r="DP54" s="387"/>
      <c r="DQ54" s="387"/>
      <c r="DR54" s="387"/>
      <c r="DS54" s="387"/>
      <c r="DT54" s="387"/>
      <c r="DU54" s="387"/>
      <c r="DV54" s="387"/>
      <c r="DW54" s="387"/>
      <c r="DX54" s="387"/>
      <c r="DY54" s="387"/>
      <c r="DZ54" s="387"/>
      <c r="EA54" s="387"/>
      <c r="EB54" s="387"/>
      <c r="EC54" s="387"/>
      <c r="ED54" s="387"/>
      <c r="EE54" s="387"/>
      <c r="EF54" s="387"/>
      <c r="EG54" s="387"/>
      <c r="EH54" s="387"/>
      <c r="EI54" s="387"/>
      <c r="EJ54" s="387"/>
      <c r="EK54" s="387"/>
      <c r="EL54" s="387"/>
      <c r="EM54" s="387"/>
      <c r="EN54" s="387"/>
      <c r="EO54" s="387"/>
      <c r="EP54" s="387"/>
      <c r="EQ54" s="387"/>
      <c r="ER54" s="387"/>
      <c r="ES54" s="387"/>
      <c r="ET54" s="387"/>
      <c r="EU54" s="387"/>
      <c r="EV54" s="387"/>
      <c r="EW54" s="387"/>
      <c r="EX54" s="387"/>
      <c r="EY54" s="387"/>
      <c r="EZ54" s="387"/>
      <c r="FA54" s="387"/>
      <c r="FB54" s="387"/>
      <c r="FC54" s="387"/>
      <c r="FD54" s="387"/>
      <c r="FE54" s="387"/>
      <c r="FF54" s="387"/>
      <c r="FG54" s="387"/>
      <c r="FH54" s="387"/>
      <c r="FI54" s="387"/>
      <c r="FJ54" s="387"/>
      <c r="FK54" s="387"/>
      <c r="FL54" s="387"/>
      <c r="FM54" s="387"/>
      <c r="FN54" s="387"/>
      <c r="FO54" s="387"/>
      <c r="FP54" s="387"/>
      <c r="FQ54" s="387"/>
      <c r="FR54" s="387"/>
      <c r="FS54" s="387"/>
      <c r="FT54" s="387"/>
      <c r="FU54" s="387"/>
      <c r="FV54" s="387"/>
      <c r="FW54" s="387"/>
      <c r="FX54" s="387"/>
      <c r="FY54" s="387"/>
      <c r="FZ54" s="387"/>
      <c r="GA54" s="387"/>
      <c r="GB54" s="387"/>
      <c r="GC54" s="387"/>
      <c r="GD54" s="387"/>
      <c r="GE54" s="387"/>
      <c r="GF54" s="387"/>
      <c r="GG54" s="387"/>
      <c r="GH54" s="387"/>
      <c r="GI54" s="387"/>
      <c r="GJ54" s="387"/>
      <c r="GK54" s="387"/>
      <c r="GL54" s="387"/>
      <c r="GM54" s="387"/>
      <c r="GN54" s="387"/>
      <c r="GO54" s="387"/>
      <c r="GP54" s="387"/>
      <c r="GQ54" s="387"/>
      <c r="GR54" s="387"/>
    </row>
    <row r="55" spans="47:200" ht="18.75" customHeight="1"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/>
      <c r="BN55" s="387"/>
      <c r="BO55" s="387"/>
      <c r="BP55" s="387"/>
      <c r="BQ55" s="387"/>
      <c r="BR55" s="387"/>
      <c r="BS55" s="387"/>
      <c r="BT55" s="387"/>
      <c r="BU55" s="387"/>
      <c r="BV55" s="387"/>
      <c r="BW55" s="387"/>
      <c r="BX55" s="387"/>
      <c r="BY55" s="387"/>
      <c r="BZ55" s="387"/>
      <c r="CA55" s="387"/>
      <c r="CB55" s="387"/>
      <c r="CC55" s="387"/>
      <c r="CD55" s="387"/>
      <c r="CE55" s="387"/>
      <c r="CF55" s="387"/>
      <c r="CG55" s="387"/>
      <c r="CH55" s="387"/>
      <c r="CI55" s="387"/>
      <c r="CJ55" s="387"/>
      <c r="CK55" s="387"/>
      <c r="CL55" s="387"/>
      <c r="CM55" s="387"/>
      <c r="CN55" s="387"/>
      <c r="CO55" s="387"/>
      <c r="CP55" s="387"/>
      <c r="CQ55" s="387"/>
      <c r="CR55" s="387"/>
      <c r="CS55" s="387"/>
      <c r="CT55" s="387"/>
      <c r="CU55" s="387"/>
      <c r="CV55" s="387"/>
      <c r="CW55" s="387"/>
      <c r="CX55" s="387"/>
      <c r="CY55" s="387"/>
      <c r="CZ55" s="387"/>
      <c r="DA55" s="387"/>
      <c r="DB55" s="387"/>
      <c r="DC55" s="387"/>
      <c r="DD55" s="387"/>
      <c r="DE55" s="387"/>
      <c r="DF55" s="387"/>
      <c r="DG55" s="387"/>
      <c r="DH55" s="387"/>
      <c r="DI55" s="387"/>
      <c r="DJ55" s="387"/>
      <c r="DK55" s="387"/>
      <c r="DL55" s="387"/>
      <c r="DM55" s="387"/>
      <c r="DN55" s="387"/>
      <c r="DO55" s="387"/>
      <c r="DP55" s="387"/>
      <c r="DQ55" s="387"/>
      <c r="DR55" s="387"/>
      <c r="DS55" s="387"/>
      <c r="DT55" s="387"/>
      <c r="DU55" s="387"/>
      <c r="DV55" s="387"/>
      <c r="DW55" s="387"/>
      <c r="DX55" s="387"/>
      <c r="DY55" s="387"/>
      <c r="DZ55" s="387"/>
      <c r="EA55" s="387"/>
      <c r="EB55" s="387"/>
      <c r="EC55" s="387"/>
      <c r="ED55" s="387"/>
      <c r="EE55" s="387"/>
      <c r="EF55" s="387"/>
      <c r="EG55" s="387"/>
      <c r="EH55" s="387"/>
      <c r="EI55" s="387"/>
      <c r="EJ55" s="387"/>
      <c r="EK55" s="387"/>
      <c r="EL55" s="387"/>
      <c r="EM55" s="387"/>
      <c r="EN55" s="387"/>
      <c r="EO55" s="387"/>
      <c r="EP55" s="387"/>
      <c r="EQ55" s="387"/>
      <c r="ER55" s="387"/>
      <c r="ES55" s="387"/>
      <c r="ET55" s="387"/>
      <c r="EU55" s="387"/>
      <c r="EV55" s="387"/>
      <c r="EW55" s="387"/>
      <c r="EX55" s="387"/>
      <c r="EY55" s="387"/>
      <c r="EZ55" s="387"/>
      <c r="FA55" s="387"/>
      <c r="FB55" s="387"/>
      <c r="FC55" s="387"/>
      <c r="FD55" s="387"/>
      <c r="FE55" s="387"/>
      <c r="FF55" s="387"/>
      <c r="FG55" s="387"/>
      <c r="FH55" s="387"/>
      <c r="FI55" s="387"/>
      <c r="FJ55" s="387"/>
      <c r="FK55" s="387"/>
      <c r="FL55" s="387"/>
      <c r="FM55" s="387"/>
      <c r="FN55" s="387"/>
      <c r="FO55" s="387"/>
      <c r="FP55" s="387"/>
      <c r="FQ55" s="387"/>
      <c r="FR55" s="387"/>
      <c r="FS55" s="387"/>
      <c r="FT55" s="387"/>
      <c r="FU55" s="387"/>
      <c r="FV55" s="387"/>
      <c r="FW55" s="387"/>
      <c r="FX55" s="387"/>
      <c r="FY55" s="387"/>
      <c r="FZ55" s="387"/>
      <c r="GA55" s="387"/>
      <c r="GB55" s="387"/>
      <c r="GC55" s="387"/>
      <c r="GD55" s="387"/>
      <c r="GE55" s="387"/>
      <c r="GF55" s="387"/>
      <c r="GG55" s="387"/>
      <c r="GH55" s="387"/>
      <c r="GI55" s="387"/>
      <c r="GJ55" s="387"/>
      <c r="GK55" s="387"/>
      <c r="GL55" s="387"/>
      <c r="GM55" s="387"/>
      <c r="GN55" s="387"/>
      <c r="GO55" s="387"/>
      <c r="GP55" s="387"/>
      <c r="GQ55" s="387"/>
      <c r="GR55" s="387"/>
    </row>
    <row r="56" spans="47:200" ht="18.75" customHeight="1"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/>
      <c r="BN56" s="387"/>
      <c r="BO56" s="387"/>
      <c r="BP56" s="387"/>
      <c r="BQ56" s="387"/>
      <c r="BR56" s="387"/>
      <c r="BS56" s="387"/>
      <c r="BT56" s="387"/>
      <c r="BU56" s="387"/>
      <c r="BV56" s="387"/>
      <c r="BW56" s="387"/>
      <c r="BX56" s="387"/>
      <c r="BY56" s="387"/>
      <c r="BZ56" s="387"/>
      <c r="CA56" s="387"/>
      <c r="CB56" s="387"/>
      <c r="CC56" s="387"/>
      <c r="CD56" s="387"/>
      <c r="CE56" s="387"/>
      <c r="CF56" s="387"/>
      <c r="CG56" s="387"/>
      <c r="CH56" s="387"/>
      <c r="CI56" s="387"/>
      <c r="CJ56" s="387"/>
      <c r="CK56" s="387"/>
      <c r="CL56" s="387"/>
      <c r="CM56" s="387"/>
      <c r="CN56" s="387"/>
      <c r="CO56" s="387"/>
      <c r="CP56" s="387"/>
      <c r="CQ56" s="387"/>
      <c r="CR56" s="387"/>
      <c r="CS56" s="387"/>
      <c r="CT56" s="387"/>
      <c r="CU56" s="387"/>
      <c r="CV56" s="387"/>
      <c r="CW56" s="387"/>
      <c r="CX56" s="387"/>
      <c r="CY56" s="387"/>
      <c r="CZ56" s="387"/>
      <c r="DA56" s="387"/>
      <c r="DB56" s="387"/>
      <c r="DC56" s="387"/>
      <c r="DD56" s="387"/>
      <c r="DE56" s="387"/>
      <c r="DF56" s="387"/>
      <c r="DG56" s="387"/>
      <c r="DH56" s="387"/>
      <c r="DI56" s="387"/>
      <c r="DJ56" s="387"/>
      <c r="DK56" s="387"/>
      <c r="DL56" s="387"/>
      <c r="DM56" s="387"/>
      <c r="DN56" s="387"/>
      <c r="DO56" s="387"/>
      <c r="DP56" s="387"/>
      <c r="DQ56" s="387"/>
      <c r="DR56" s="387"/>
      <c r="DS56" s="387"/>
      <c r="DT56" s="387"/>
      <c r="DU56" s="387"/>
      <c r="DV56" s="387"/>
      <c r="DW56" s="387"/>
      <c r="DX56" s="387"/>
      <c r="DY56" s="387"/>
      <c r="DZ56" s="387"/>
      <c r="EA56" s="387"/>
      <c r="EB56" s="387"/>
      <c r="EC56" s="387"/>
      <c r="ED56" s="387"/>
      <c r="EE56" s="387"/>
      <c r="EF56" s="387"/>
      <c r="EG56" s="387"/>
      <c r="EH56" s="387"/>
      <c r="EI56" s="387"/>
      <c r="EJ56" s="387"/>
      <c r="EK56" s="387"/>
      <c r="EL56" s="387"/>
      <c r="EM56" s="387"/>
      <c r="EN56" s="387"/>
      <c r="EO56" s="387"/>
      <c r="EP56" s="387"/>
      <c r="EQ56" s="387"/>
      <c r="ER56" s="387"/>
      <c r="ES56" s="387"/>
      <c r="ET56" s="387"/>
      <c r="EU56" s="387"/>
      <c r="EV56" s="387"/>
      <c r="EW56" s="387"/>
      <c r="EX56" s="387"/>
      <c r="EY56" s="387"/>
      <c r="EZ56" s="387"/>
      <c r="FA56" s="387"/>
      <c r="FB56" s="387"/>
      <c r="FC56" s="387"/>
      <c r="FD56" s="387"/>
      <c r="FE56" s="387"/>
      <c r="FF56" s="387"/>
      <c r="FG56" s="387"/>
      <c r="FH56" s="387"/>
      <c r="FI56" s="387"/>
      <c r="FJ56" s="387"/>
      <c r="FK56" s="387"/>
      <c r="FL56" s="387"/>
      <c r="FM56" s="387"/>
      <c r="FN56" s="387"/>
      <c r="FO56" s="387"/>
      <c r="FP56" s="387"/>
      <c r="FQ56" s="387"/>
      <c r="FR56" s="387"/>
      <c r="FS56" s="387"/>
      <c r="FT56" s="387"/>
      <c r="FU56" s="387"/>
      <c r="FV56" s="387"/>
      <c r="FW56" s="387"/>
      <c r="FX56" s="387"/>
      <c r="FY56" s="387"/>
      <c r="FZ56" s="387"/>
      <c r="GA56" s="387"/>
      <c r="GB56" s="387"/>
      <c r="GC56" s="387"/>
      <c r="GD56" s="387"/>
      <c r="GE56" s="387"/>
      <c r="GF56" s="387"/>
      <c r="GG56" s="387"/>
      <c r="GH56" s="387"/>
      <c r="GI56" s="387"/>
      <c r="GJ56" s="387"/>
      <c r="GK56" s="387"/>
      <c r="GL56" s="387"/>
      <c r="GM56" s="387"/>
      <c r="GN56" s="387"/>
      <c r="GO56" s="387"/>
      <c r="GP56" s="387"/>
      <c r="GQ56" s="387"/>
      <c r="GR56" s="387"/>
    </row>
    <row r="57" spans="47:200" ht="18.75" customHeight="1">
      <c r="AU57" s="387"/>
      <c r="AV57" s="387"/>
      <c r="AW57" s="387"/>
      <c r="AX57" s="387"/>
      <c r="AY57" s="387"/>
      <c r="AZ57" s="387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7"/>
      <c r="BL57" s="387"/>
      <c r="BM57" s="387"/>
      <c r="BN57" s="387"/>
      <c r="BO57" s="387"/>
      <c r="BP57" s="387"/>
      <c r="BQ57" s="387"/>
      <c r="BR57" s="387"/>
      <c r="BS57" s="387"/>
      <c r="BT57" s="387"/>
      <c r="BU57" s="387"/>
      <c r="BV57" s="387"/>
      <c r="BW57" s="387"/>
      <c r="BX57" s="387"/>
      <c r="BY57" s="387"/>
      <c r="BZ57" s="387"/>
      <c r="CA57" s="387"/>
      <c r="CB57" s="387"/>
      <c r="CC57" s="387"/>
      <c r="CD57" s="387"/>
      <c r="CE57" s="387"/>
      <c r="CF57" s="387"/>
      <c r="CG57" s="387"/>
      <c r="CH57" s="387"/>
      <c r="CI57" s="387"/>
      <c r="CJ57" s="387"/>
      <c r="CK57" s="387"/>
      <c r="CL57" s="387"/>
      <c r="CM57" s="387"/>
      <c r="CN57" s="387"/>
      <c r="CO57" s="387"/>
      <c r="CP57" s="387"/>
      <c r="CQ57" s="387"/>
      <c r="CR57" s="387"/>
      <c r="CS57" s="387"/>
      <c r="CT57" s="387"/>
      <c r="CU57" s="387"/>
      <c r="CV57" s="387"/>
      <c r="CW57" s="387"/>
      <c r="CX57" s="387"/>
      <c r="CY57" s="387"/>
      <c r="CZ57" s="387"/>
      <c r="DA57" s="387"/>
      <c r="DB57" s="387"/>
      <c r="DC57" s="387"/>
      <c r="DD57" s="387"/>
      <c r="DE57" s="387"/>
      <c r="DF57" s="387"/>
      <c r="DG57" s="387"/>
      <c r="DH57" s="387"/>
      <c r="DI57" s="387"/>
      <c r="DJ57" s="387"/>
      <c r="DK57" s="387"/>
      <c r="DL57" s="387"/>
      <c r="DM57" s="387"/>
      <c r="DN57" s="387"/>
      <c r="DO57" s="387"/>
      <c r="DP57" s="387"/>
      <c r="DQ57" s="387"/>
      <c r="DR57" s="387"/>
      <c r="DS57" s="387"/>
      <c r="DT57" s="387"/>
      <c r="DU57" s="387"/>
      <c r="DV57" s="387"/>
      <c r="DW57" s="387"/>
      <c r="DX57" s="387"/>
      <c r="DY57" s="387"/>
      <c r="DZ57" s="387"/>
      <c r="EA57" s="387"/>
      <c r="EB57" s="387"/>
      <c r="EC57" s="387"/>
      <c r="ED57" s="387"/>
      <c r="EE57" s="387"/>
      <c r="EF57" s="387"/>
      <c r="EG57" s="387"/>
      <c r="EH57" s="387"/>
      <c r="EI57" s="387"/>
      <c r="EJ57" s="387"/>
      <c r="EK57" s="387"/>
      <c r="EL57" s="387"/>
      <c r="EM57" s="387"/>
      <c r="EN57" s="387"/>
      <c r="EO57" s="387"/>
      <c r="EP57" s="387"/>
      <c r="EQ57" s="387"/>
      <c r="ER57" s="387"/>
      <c r="ES57" s="387"/>
      <c r="ET57" s="387"/>
      <c r="EU57" s="387"/>
      <c r="EV57" s="387"/>
      <c r="EW57" s="387"/>
      <c r="EX57" s="387"/>
      <c r="EY57" s="387"/>
      <c r="EZ57" s="387"/>
      <c r="FA57" s="387"/>
      <c r="FB57" s="387"/>
      <c r="FC57" s="387"/>
      <c r="FD57" s="387"/>
      <c r="FE57" s="387"/>
      <c r="FF57" s="387"/>
      <c r="FG57" s="387"/>
      <c r="FH57" s="387"/>
      <c r="FI57" s="387"/>
      <c r="FJ57" s="387"/>
      <c r="FK57" s="387"/>
      <c r="FL57" s="387"/>
      <c r="FM57" s="387"/>
      <c r="FN57" s="387"/>
      <c r="FO57" s="387"/>
      <c r="FP57" s="387"/>
      <c r="FQ57" s="387"/>
      <c r="FR57" s="387"/>
      <c r="FS57" s="387"/>
      <c r="FT57" s="387"/>
      <c r="FU57" s="387"/>
      <c r="FV57" s="387"/>
      <c r="FW57" s="387"/>
      <c r="FX57" s="387"/>
      <c r="FY57" s="387"/>
      <c r="FZ57" s="387"/>
      <c r="GA57" s="387"/>
      <c r="GB57" s="387"/>
      <c r="GC57" s="387"/>
      <c r="GD57" s="387"/>
      <c r="GE57" s="387"/>
      <c r="GF57" s="387"/>
      <c r="GG57" s="387"/>
      <c r="GH57" s="387"/>
      <c r="GI57" s="387"/>
      <c r="GJ57" s="387"/>
      <c r="GK57" s="387"/>
      <c r="GL57" s="387"/>
      <c r="GM57" s="387"/>
      <c r="GN57" s="387"/>
      <c r="GO57" s="387"/>
      <c r="GP57" s="387"/>
      <c r="GQ57" s="387"/>
      <c r="GR57" s="387"/>
    </row>
    <row r="58" spans="47:200" ht="18.75" customHeight="1">
      <c r="AU58" s="387"/>
      <c r="AV58" s="387"/>
      <c r="AW58" s="387"/>
      <c r="AX58" s="387"/>
      <c r="AY58" s="387"/>
      <c r="AZ58" s="387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/>
      <c r="BN58" s="387"/>
      <c r="BO58" s="387"/>
      <c r="BP58" s="387"/>
      <c r="BQ58" s="387"/>
      <c r="BR58" s="387"/>
      <c r="BS58" s="387"/>
      <c r="BT58" s="387"/>
      <c r="BU58" s="387"/>
      <c r="BV58" s="387"/>
      <c r="BW58" s="387"/>
      <c r="BX58" s="387"/>
      <c r="BY58" s="387"/>
      <c r="BZ58" s="387"/>
      <c r="CA58" s="387"/>
      <c r="CB58" s="387"/>
      <c r="CC58" s="387"/>
      <c r="CD58" s="387"/>
      <c r="CE58" s="387"/>
      <c r="CF58" s="387"/>
      <c r="CG58" s="387"/>
      <c r="CH58" s="387"/>
      <c r="CI58" s="387"/>
      <c r="CJ58" s="387"/>
      <c r="CK58" s="387"/>
      <c r="CL58" s="387"/>
      <c r="CM58" s="387"/>
      <c r="CN58" s="387"/>
      <c r="CO58" s="387"/>
      <c r="CP58" s="387"/>
      <c r="CQ58" s="387"/>
      <c r="CR58" s="387"/>
      <c r="CS58" s="387"/>
      <c r="CT58" s="387"/>
      <c r="CU58" s="387"/>
      <c r="CV58" s="387"/>
      <c r="CW58" s="387"/>
      <c r="CX58" s="387"/>
      <c r="CY58" s="387"/>
      <c r="CZ58" s="387"/>
      <c r="DA58" s="387"/>
      <c r="DB58" s="387"/>
      <c r="DC58" s="387"/>
      <c r="DD58" s="387"/>
      <c r="DE58" s="387"/>
      <c r="DF58" s="387"/>
      <c r="DG58" s="387"/>
      <c r="DH58" s="387"/>
      <c r="DI58" s="387"/>
      <c r="DJ58" s="387"/>
      <c r="DK58" s="387"/>
      <c r="DL58" s="387"/>
      <c r="DM58" s="387"/>
      <c r="DN58" s="387"/>
      <c r="DO58" s="387"/>
      <c r="DP58" s="387"/>
      <c r="DQ58" s="387"/>
      <c r="DR58" s="387"/>
      <c r="DS58" s="387"/>
      <c r="DT58" s="387"/>
      <c r="DU58" s="387"/>
      <c r="DV58" s="387"/>
      <c r="DW58" s="387"/>
      <c r="DX58" s="387"/>
      <c r="DY58" s="387"/>
      <c r="DZ58" s="387"/>
      <c r="EA58" s="387"/>
      <c r="EB58" s="387"/>
      <c r="EC58" s="387"/>
      <c r="ED58" s="387"/>
      <c r="EE58" s="387"/>
      <c r="EF58" s="387"/>
      <c r="EG58" s="387"/>
      <c r="EH58" s="387"/>
      <c r="EI58" s="387"/>
      <c r="EJ58" s="387"/>
      <c r="EK58" s="387"/>
      <c r="EL58" s="387"/>
      <c r="EM58" s="387"/>
      <c r="EN58" s="387"/>
      <c r="EO58" s="387"/>
      <c r="EP58" s="387"/>
      <c r="EQ58" s="387"/>
      <c r="ER58" s="387"/>
      <c r="ES58" s="387"/>
      <c r="ET58" s="387"/>
      <c r="EU58" s="387"/>
      <c r="EV58" s="387"/>
      <c r="EW58" s="387"/>
      <c r="EX58" s="387"/>
      <c r="EY58" s="387"/>
      <c r="EZ58" s="387"/>
      <c r="FA58" s="387"/>
      <c r="FB58" s="387"/>
      <c r="FC58" s="387"/>
      <c r="FD58" s="387"/>
      <c r="FE58" s="387"/>
      <c r="FF58" s="387"/>
      <c r="FG58" s="387"/>
      <c r="FH58" s="387"/>
      <c r="FI58" s="387"/>
      <c r="FJ58" s="387"/>
      <c r="FK58" s="387"/>
      <c r="FL58" s="387"/>
      <c r="FM58" s="387"/>
      <c r="FN58" s="387"/>
      <c r="FO58" s="387"/>
      <c r="FP58" s="387"/>
      <c r="FQ58" s="387"/>
      <c r="FR58" s="387"/>
      <c r="FS58" s="387"/>
      <c r="FT58" s="387"/>
      <c r="FU58" s="387"/>
      <c r="FV58" s="387"/>
      <c r="FW58" s="387"/>
      <c r="FX58" s="387"/>
      <c r="FY58" s="387"/>
      <c r="FZ58" s="387"/>
      <c r="GA58" s="387"/>
      <c r="GB58" s="387"/>
      <c r="GC58" s="387"/>
      <c r="GD58" s="387"/>
      <c r="GE58" s="387"/>
      <c r="GF58" s="387"/>
      <c r="GG58" s="387"/>
      <c r="GH58" s="387"/>
      <c r="GI58" s="387"/>
      <c r="GJ58" s="387"/>
      <c r="GK58" s="387"/>
      <c r="GL58" s="387"/>
      <c r="GM58" s="387"/>
      <c r="GN58" s="387"/>
      <c r="GO58" s="387"/>
      <c r="GP58" s="387"/>
      <c r="GQ58" s="387"/>
      <c r="GR58" s="387"/>
    </row>
    <row r="59" spans="47:200" ht="18.75" customHeight="1"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387"/>
      <c r="BN59" s="387"/>
      <c r="BO59" s="387"/>
      <c r="BP59" s="387"/>
      <c r="BQ59" s="387"/>
      <c r="BR59" s="387"/>
      <c r="BS59" s="387"/>
      <c r="BT59" s="387"/>
      <c r="BU59" s="387"/>
      <c r="BV59" s="387"/>
      <c r="BW59" s="387"/>
      <c r="BX59" s="387"/>
      <c r="BY59" s="387"/>
      <c r="BZ59" s="387"/>
      <c r="CA59" s="387"/>
      <c r="CB59" s="387"/>
      <c r="CC59" s="387"/>
      <c r="CD59" s="387"/>
      <c r="CE59" s="387"/>
      <c r="CF59" s="387"/>
      <c r="CG59" s="387"/>
      <c r="CH59" s="387"/>
      <c r="CI59" s="387"/>
      <c r="CJ59" s="387"/>
      <c r="CK59" s="387"/>
      <c r="CL59" s="387"/>
      <c r="CM59" s="387"/>
      <c r="CN59" s="387"/>
      <c r="CO59" s="387"/>
      <c r="CP59" s="387"/>
      <c r="CQ59" s="387"/>
      <c r="CR59" s="387"/>
      <c r="CS59" s="387"/>
      <c r="CT59" s="387"/>
      <c r="CU59" s="387"/>
      <c r="CV59" s="387"/>
      <c r="CW59" s="387"/>
      <c r="CX59" s="387"/>
      <c r="CY59" s="387"/>
      <c r="CZ59" s="387"/>
      <c r="DA59" s="387"/>
      <c r="DB59" s="387"/>
      <c r="DC59" s="387"/>
      <c r="DD59" s="387"/>
      <c r="DE59" s="387"/>
      <c r="DF59" s="387"/>
      <c r="DG59" s="387"/>
      <c r="DH59" s="387"/>
      <c r="DI59" s="387"/>
      <c r="DJ59" s="387"/>
      <c r="DK59" s="387"/>
      <c r="DL59" s="387"/>
      <c r="DM59" s="387"/>
      <c r="DN59" s="387"/>
      <c r="DO59" s="387"/>
      <c r="DP59" s="387"/>
      <c r="DQ59" s="387"/>
      <c r="DR59" s="387"/>
      <c r="DS59" s="387"/>
      <c r="DT59" s="387"/>
      <c r="DU59" s="387"/>
      <c r="DV59" s="387"/>
      <c r="DW59" s="387"/>
      <c r="DX59" s="387"/>
      <c r="DY59" s="387"/>
      <c r="DZ59" s="387"/>
      <c r="EA59" s="387"/>
      <c r="EB59" s="387"/>
      <c r="EC59" s="387"/>
      <c r="ED59" s="387"/>
      <c r="EE59" s="387"/>
      <c r="EF59" s="387"/>
      <c r="EG59" s="387"/>
      <c r="EH59" s="387"/>
      <c r="EI59" s="387"/>
      <c r="EJ59" s="387"/>
      <c r="EK59" s="387"/>
      <c r="EL59" s="387"/>
      <c r="EM59" s="387"/>
      <c r="EN59" s="387"/>
      <c r="EO59" s="387"/>
      <c r="EP59" s="387"/>
      <c r="EQ59" s="387"/>
      <c r="ER59" s="387"/>
      <c r="ES59" s="387"/>
      <c r="ET59" s="387"/>
      <c r="EU59" s="387"/>
      <c r="EV59" s="387"/>
      <c r="EW59" s="387"/>
      <c r="EX59" s="387"/>
      <c r="EY59" s="387"/>
      <c r="EZ59" s="387"/>
      <c r="FA59" s="387"/>
      <c r="FB59" s="387"/>
      <c r="FC59" s="387"/>
      <c r="FD59" s="387"/>
      <c r="FE59" s="387"/>
      <c r="FF59" s="387"/>
      <c r="FG59" s="387"/>
      <c r="FH59" s="387"/>
      <c r="FI59" s="387"/>
      <c r="FJ59" s="387"/>
      <c r="FK59" s="387"/>
      <c r="FL59" s="387"/>
      <c r="FM59" s="387"/>
      <c r="FN59" s="387"/>
      <c r="FO59" s="387"/>
      <c r="FP59" s="387"/>
      <c r="FQ59" s="387"/>
      <c r="FR59" s="387"/>
      <c r="FS59" s="387"/>
      <c r="FT59" s="387"/>
      <c r="FU59" s="387"/>
      <c r="FV59" s="387"/>
      <c r="FW59" s="387"/>
      <c r="FX59" s="387"/>
      <c r="FY59" s="387"/>
      <c r="FZ59" s="387"/>
      <c r="GA59" s="387"/>
      <c r="GB59" s="387"/>
      <c r="GC59" s="387"/>
      <c r="GD59" s="387"/>
      <c r="GE59" s="387"/>
      <c r="GF59" s="387"/>
      <c r="GG59" s="387"/>
      <c r="GH59" s="387"/>
      <c r="GI59" s="387"/>
      <c r="GJ59" s="387"/>
      <c r="GK59" s="387"/>
      <c r="GL59" s="387"/>
      <c r="GM59" s="387"/>
      <c r="GN59" s="387"/>
      <c r="GO59" s="387"/>
      <c r="GP59" s="387"/>
      <c r="GQ59" s="387"/>
      <c r="GR59" s="387"/>
    </row>
    <row r="60" spans="47:200" ht="18.75" customHeight="1"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/>
      <c r="BN60" s="387"/>
      <c r="BO60" s="387"/>
      <c r="BP60" s="387"/>
      <c r="BQ60" s="387"/>
      <c r="BR60" s="387"/>
      <c r="BS60" s="387"/>
      <c r="BT60" s="387"/>
      <c r="BU60" s="387"/>
      <c r="BV60" s="387"/>
      <c r="BW60" s="387"/>
      <c r="BX60" s="387"/>
      <c r="BY60" s="387"/>
      <c r="BZ60" s="387"/>
      <c r="CA60" s="387"/>
      <c r="CB60" s="387"/>
      <c r="CC60" s="387"/>
      <c r="CD60" s="387"/>
      <c r="CE60" s="387"/>
      <c r="CF60" s="387"/>
      <c r="CG60" s="387"/>
      <c r="CH60" s="387"/>
      <c r="CI60" s="387"/>
      <c r="CJ60" s="387"/>
      <c r="CK60" s="387"/>
      <c r="CL60" s="387"/>
      <c r="CM60" s="387"/>
      <c r="CN60" s="387"/>
      <c r="CO60" s="387"/>
      <c r="CP60" s="387"/>
      <c r="CQ60" s="387"/>
      <c r="CR60" s="387"/>
      <c r="CS60" s="387"/>
      <c r="CT60" s="387"/>
      <c r="CU60" s="387"/>
      <c r="CV60" s="387"/>
      <c r="CW60" s="387"/>
      <c r="CX60" s="387"/>
      <c r="CY60" s="387"/>
      <c r="CZ60" s="387"/>
      <c r="DA60" s="387"/>
      <c r="DB60" s="387"/>
      <c r="DC60" s="387"/>
      <c r="DD60" s="387"/>
      <c r="DE60" s="387"/>
      <c r="DF60" s="387"/>
      <c r="DG60" s="387"/>
      <c r="DH60" s="387"/>
      <c r="DI60" s="387"/>
      <c r="DJ60" s="387"/>
      <c r="DK60" s="387"/>
      <c r="DL60" s="387"/>
      <c r="DM60" s="387"/>
      <c r="DN60" s="387"/>
      <c r="DO60" s="387"/>
      <c r="DP60" s="387"/>
      <c r="DQ60" s="387"/>
      <c r="DR60" s="387"/>
      <c r="DS60" s="387"/>
      <c r="DT60" s="387"/>
      <c r="DU60" s="387"/>
      <c r="DV60" s="387"/>
      <c r="DW60" s="387"/>
      <c r="DX60" s="387"/>
      <c r="DY60" s="387"/>
      <c r="DZ60" s="387"/>
      <c r="EA60" s="387"/>
      <c r="EB60" s="387"/>
      <c r="EC60" s="387"/>
      <c r="ED60" s="387"/>
      <c r="EE60" s="387"/>
      <c r="EF60" s="387"/>
      <c r="EG60" s="387"/>
      <c r="EH60" s="387"/>
      <c r="EI60" s="387"/>
      <c r="EJ60" s="387"/>
      <c r="EK60" s="387"/>
      <c r="EL60" s="387"/>
      <c r="EM60" s="387"/>
      <c r="EN60" s="387"/>
      <c r="EO60" s="387"/>
      <c r="EP60" s="387"/>
      <c r="EQ60" s="387"/>
      <c r="ER60" s="387"/>
      <c r="ES60" s="387"/>
      <c r="ET60" s="387"/>
      <c r="EU60" s="387"/>
      <c r="EV60" s="387"/>
      <c r="EW60" s="387"/>
      <c r="EX60" s="387"/>
      <c r="EY60" s="387"/>
      <c r="EZ60" s="387"/>
      <c r="FA60" s="387"/>
      <c r="FB60" s="387"/>
      <c r="FC60" s="387"/>
      <c r="FD60" s="387"/>
      <c r="FE60" s="387"/>
      <c r="FF60" s="387"/>
      <c r="FG60" s="387"/>
      <c r="FH60" s="387"/>
      <c r="FI60" s="387"/>
      <c r="FJ60" s="387"/>
      <c r="FK60" s="387"/>
      <c r="FL60" s="387"/>
      <c r="FM60" s="387"/>
      <c r="FN60" s="387"/>
      <c r="FO60" s="387"/>
      <c r="FP60" s="387"/>
      <c r="FQ60" s="387"/>
      <c r="FR60" s="387"/>
      <c r="FS60" s="387"/>
      <c r="FT60" s="387"/>
      <c r="FU60" s="387"/>
      <c r="FV60" s="387"/>
      <c r="FW60" s="387"/>
      <c r="FX60" s="387"/>
      <c r="FY60" s="387"/>
      <c r="FZ60" s="387"/>
      <c r="GA60" s="387"/>
      <c r="GB60" s="387"/>
      <c r="GC60" s="387"/>
      <c r="GD60" s="387"/>
      <c r="GE60" s="387"/>
      <c r="GF60" s="387"/>
      <c r="GG60" s="387"/>
      <c r="GH60" s="387"/>
      <c r="GI60" s="387"/>
      <c r="GJ60" s="387"/>
      <c r="GK60" s="387"/>
      <c r="GL60" s="387"/>
      <c r="GM60" s="387"/>
      <c r="GN60" s="387"/>
      <c r="GO60" s="387"/>
      <c r="GP60" s="387"/>
      <c r="GQ60" s="387"/>
      <c r="GR60" s="387"/>
    </row>
    <row r="61" spans="47:200" ht="18.75" customHeight="1">
      <c r="AU61" s="387"/>
      <c r="AV61" s="387"/>
      <c r="AW61" s="387"/>
      <c r="AX61" s="387"/>
      <c r="AY61" s="387"/>
      <c r="AZ61" s="387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/>
      <c r="BN61" s="387"/>
      <c r="BO61" s="387"/>
      <c r="BP61" s="387"/>
      <c r="BQ61" s="387"/>
      <c r="BR61" s="387"/>
      <c r="BS61" s="387"/>
      <c r="BT61" s="387"/>
      <c r="BU61" s="387"/>
      <c r="BV61" s="387"/>
      <c r="BW61" s="387"/>
      <c r="BX61" s="387"/>
      <c r="BY61" s="387"/>
      <c r="BZ61" s="387"/>
      <c r="CA61" s="387"/>
      <c r="CB61" s="387"/>
      <c r="CC61" s="387"/>
      <c r="CD61" s="387"/>
      <c r="CE61" s="387"/>
      <c r="CF61" s="387"/>
      <c r="CG61" s="387"/>
      <c r="CH61" s="387"/>
      <c r="CI61" s="387"/>
      <c r="CJ61" s="387"/>
      <c r="CK61" s="387"/>
      <c r="CL61" s="387"/>
      <c r="CM61" s="387"/>
      <c r="CN61" s="387"/>
      <c r="CO61" s="387"/>
      <c r="CP61" s="387"/>
      <c r="CQ61" s="387"/>
      <c r="CR61" s="387"/>
      <c r="CS61" s="387"/>
      <c r="CT61" s="387"/>
      <c r="CU61" s="387"/>
      <c r="CV61" s="387"/>
      <c r="CW61" s="387"/>
      <c r="CX61" s="387"/>
      <c r="CY61" s="387"/>
      <c r="CZ61" s="387"/>
      <c r="DA61" s="387"/>
      <c r="DB61" s="387"/>
      <c r="DC61" s="387"/>
      <c r="DD61" s="387"/>
      <c r="DE61" s="387"/>
      <c r="DF61" s="387"/>
      <c r="DG61" s="387"/>
      <c r="DH61" s="387"/>
      <c r="DI61" s="387"/>
      <c r="DJ61" s="387"/>
      <c r="DK61" s="387"/>
      <c r="DL61" s="387"/>
      <c r="DM61" s="387"/>
      <c r="DN61" s="387"/>
      <c r="DO61" s="387"/>
      <c r="DP61" s="387"/>
      <c r="DQ61" s="387"/>
      <c r="DR61" s="387"/>
      <c r="DS61" s="387"/>
      <c r="DT61" s="387"/>
      <c r="DU61" s="387"/>
      <c r="DV61" s="387"/>
      <c r="DW61" s="387"/>
      <c r="DX61" s="387"/>
      <c r="DY61" s="387"/>
      <c r="DZ61" s="387"/>
      <c r="EA61" s="387"/>
      <c r="EB61" s="387"/>
      <c r="EC61" s="387"/>
      <c r="ED61" s="387"/>
      <c r="EE61" s="387"/>
      <c r="EF61" s="387"/>
      <c r="EG61" s="387"/>
      <c r="EH61" s="387"/>
      <c r="EI61" s="387"/>
      <c r="EJ61" s="387"/>
      <c r="EK61" s="387"/>
      <c r="EL61" s="387"/>
      <c r="EM61" s="387"/>
      <c r="EN61" s="387"/>
      <c r="EO61" s="387"/>
      <c r="EP61" s="387"/>
      <c r="EQ61" s="387"/>
      <c r="ER61" s="387"/>
      <c r="ES61" s="387"/>
      <c r="ET61" s="387"/>
      <c r="EU61" s="387"/>
      <c r="EV61" s="387"/>
      <c r="EW61" s="387"/>
      <c r="EX61" s="387"/>
      <c r="EY61" s="387"/>
      <c r="EZ61" s="387"/>
      <c r="FA61" s="387"/>
      <c r="FB61" s="387"/>
      <c r="FC61" s="387"/>
      <c r="FD61" s="387"/>
      <c r="FE61" s="387"/>
      <c r="FF61" s="387"/>
      <c r="FG61" s="387"/>
      <c r="FH61" s="387"/>
      <c r="FI61" s="387"/>
      <c r="FJ61" s="387"/>
      <c r="FK61" s="387"/>
      <c r="FL61" s="387"/>
      <c r="FM61" s="387"/>
      <c r="FN61" s="387"/>
      <c r="FO61" s="387"/>
      <c r="FP61" s="387"/>
      <c r="FQ61" s="387"/>
      <c r="FR61" s="387"/>
      <c r="FS61" s="387"/>
      <c r="FT61" s="387"/>
      <c r="FU61" s="387"/>
      <c r="FV61" s="387"/>
      <c r="FW61" s="387"/>
      <c r="FX61" s="387"/>
      <c r="FY61" s="387"/>
      <c r="FZ61" s="387"/>
      <c r="GA61" s="387"/>
      <c r="GB61" s="387"/>
      <c r="GC61" s="387"/>
      <c r="GD61" s="387"/>
      <c r="GE61" s="387"/>
      <c r="GF61" s="387"/>
      <c r="GG61" s="387"/>
      <c r="GH61" s="387"/>
      <c r="GI61" s="387"/>
      <c r="GJ61" s="387"/>
      <c r="GK61" s="387"/>
      <c r="GL61" s="387"/>
      <c r="GM61" s="387"/>
      <c r="GN61" s="387"/>
      <c r="GO61" s="387"/>
      <c r="GP61" s="387"/>
      <c r="GQ61" s="387"/>
      <c r="GR61" s="387"/>
    </row>
    <row r="62" spans="47:200" ht="18.75" customHeight="1"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/>
      <c r="BN62" s="387"/>
      <c r="BO62" s="387"/>
      <c r="BP62" s="387"/>
      <c r="BQ62" s="387"/>
      <c r="BR62" s="387"/>
      <c r="BS62" s="387"/>
      <c r="BT62" s="387"/>
      <c r="BU62" s="387"/>
      <c r="BV62" s="387"/>
      <c r="BW62" s="387"/>
      <c r="BX62" s="387"/>
      <c r="BY62" s="387"/>
      <c r="BZ62" s="387"/>
      <c r="CA62" s="387"/>
      <c r="CB62" s="387"/>
      <c r="CC62" s="387"/>
      <c r="CD62" s="387"/>
      <c r="CE62" s="387"/>
      <c r="CF62" s="387"/>
      <c r="CG62" s="387"/>
      <c r="CH62" s="387"/>
      <c r="CI62" s="387"/>
      <c r="CJ62" s="387"/>
      <c r="CK62" s="387"/>
      <c r="CL62" s="387"/>
      <c r="CM62" s="387"/>
      <c r="CN62" s="387"/>
      <c r="CO62" s="387"/>
      <c r="CP62" s="387"/>
      <c r="CQ62" s="387"/>
      <c r="CR62" s="387"/>
      <c r="CS62" s="387"/>
      <c r="CT62" s="387"/>
      <c r="CU62" s="387"/>
      <c r="CV62" s="387"/>
      <c r="CW62" s="387"/>
      <c r="CX62" s="387"/>
      <c r="CY62" s="387"/>
      <c r="CZ62" s="387"/>
      <c r="DA62" s="387"/>
      <c r="DB62" s="387"/>
      <c r="DC62" s="387"/>
      <c r="DD62" s="387"/>
      <c r="DE62" s="387"/>
      <c r="DF62" s="387"/>
      <c r="DG62" s="387"/>
      <c r="DH62" s="387"/>
      <c r="DI62" s="387"/>
      <c r="DJ62" s="387"/>
      <c r="DK62" s="387"/>
      <c r="DL62" s="387"/>
      <c r="DM62" s="387"/>
      <c r="DN62" s="387"/>
      <c r="DO62" s="387"/>
      <c r="DP62" s="387"/>
      <c r="DQ62" s="387"/>
      <c r="DR62" s="387"/>
      <c r="DS62" s="387"/>
      <c r="DT62" s="387"/>
      <c r="DU62" s="387"/>
      <c r="DV62" s="387"/>
      <c r="DW62" s="387"/>
      <c r="DX62" s="387"/>
      <c r="DY62" s="387"/>
      <c r="DZ62" s="387"/>
      <c r="EA62" s="387"/>
      <c r="EB62" s="387"/>
      <c r="EC62" s="387"/>
      <c r="ED62" s="387"/>
      <c r="EE62" s="387"/>
      <c r="EF62" s="387"/>
      <c r="EG62" s="387"/>
      <c r="EH62" s="387"/>
      <c r="EI62" s="387"/>
      <c r="EJ62" s="387"/>
      <c r="EK62" s="387"/>
      <c r="EL62" s="387"/>
      <c r="EM62" s="387"/>
      <c r="EN62" s="387"/>
      <c r="EO62" s="387"/>
      <c r="EP62" s="387"/>
      <c r="EQ62" s="387"/>
      <c r="ER62" s="387"/>
      <c r="ES62" s="387"/>
      <c r="ET62" s="387"/>
      <c r="EU62" s="387"/>
      <c r="EV62" s="387"/>
      <c r="EW62" s="387"/>
      <c r="EX62" s="387"/>
      <c r="EY62" s="387"/>
      <c r="EZ62" s="387"/>
      <c r="FA62" s="387"/>
      <c r="FB62" s="387"/>
      <c r="FC62" s="387"/>
      <c r="FD62" s="387"/>
      <c r="FE62" s="387"/>
      <c r="FF62" s="387"/>
      <c r="FG62" s="387"/>
      <c r="FH62" s="387"/>
      <c r="FI62" s="387"/>
      <c r="FJ62" s="387"/>
      <c r="FK62" s="387"/>
      <c r="FL62" s="387"/>
      <c r="FM62" s="387"/>
      <c r="FN62" s="387"/>
      <c r="FO62" s="387"/>
      <c r="FP62" s="387"/>
      <c r="FQ62" s="387"/>
      <c r="FR62" s="387"/>
      <c r="FS62" s="387"/>
      <c r="FT62" s="387"/>
      <c r="FU62" s="387"/>
      <c r="FV62" s="387"/>
      <c r="FW62" s="387"/>
      <c r="FX62" s="387"/>
      <c r="FY62" s="387"/>
      <c r="FZ62" s="387"/>
      <c r="GA62" s="387"/>
      <c r="GB62" s="387"/>
      <c r="GC62" s="387"/>
      <c r="GD62" s="387"/>
      <c r="GE62" s="387"/>
      <c r="GF62" s="387"/>
      <c r="GG62" s="387"/>
      <c r="GH62" s="387"/>
      <c r="GI62" s="387"/>
      <c r="GJ62" s="387"/>
      <c r="GK62" s="387"/>
      <c r="GL62" s="387"/>
      <c r="GM62" s="387"/>
      <c r="GN62" s="387"/>
      <c r="GO62" s="387"/>
      <c r="GP62" s="387"/>
      <c r="GQ62" s="387"/>
      <c r="GR62" s="387"/>
    </row>
    <row r="63" spans="47:200" ht="18.75" customHeight="1"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7"/>
      <c r="BP63" s="387"/>
      <c r="BQ63" s="387"/>
      <c r="BR63" s="387"/>
      <c r="BS63" s="387"/>
      <c r="BT63" s="387"/>
      <c r="BU63" s="387"/>
      <c r="BV63" s="387"/>
      <c r="BW63" s="387"/>
      <c r="BX63" s="387"/>
      <c r="BY63" s="387"/>
      <c r="BZ63" s="387"/>
      <c r="CA63" s="387"/>
      <c r="CB63" s="387"/>
      <c r="CC63" s="387"/>
      <c r="CD63" s="387"/>
      <c r="CE63" s="387"/>
      <c r="CF63" s="387"/>
      <c r="CG63" s="387"/>
      <c r="CH63" s="387"/>
      <c r="CI63" s="387"/>
      <c r="CJ63" s="387"/>
      <c r="CK63" s="387"/>
      <c r="CL63" s="387"/>
      <c r="CM63" s="387"/>
      <c r="CN63" s="387"/>
      <c r="CO63" s="387"/>
      <c r="CP63" s="387"/>
      <c r="CQ63" s="387"/>
      <c r="CR63" s="387"/>
      <c r="CS63" s="387"/>
      <c r="CT63" s="387"/>
      <c r="CU63" s="387"/>
      <c r="CV63" s="387"/>
      <c r="CW63" s="387"/>
      <c r="CX63" s="387"/>
      <c r="CY63" s="387"/>
      <c r="CZ63" s="387"/>
      <c r="DA63" s="387"/>
      <c r="DB63" s="387"/>
      <c r="DC63" s="387"/>
      <c r="DD63" s="387"/>
      <c r="DE63" s="387"/>
      <c r="DF63" s="387"/>
      <c r="DG63" s="387"/>
      <c r="DH63" s="387"/>
      <c r="DI63" s="387"/>
      <c r="DJ63" s="387"/>
      <c r="DK63" s="387"/>
      <c r="DL63" s="387"/>
      <c r="DM63" s="387"/>
      <c r="DN63" s="387"/>
      <c r="DO63" s="387"/>
      <c r="DP63" s="387"/>
      <c r="DQ63" s="387"/>
      <c r="DR63" s="387"/>
      <c r="DS63" s="387"/>
      <c r="DT63" s="387"/>
      <c r="DU63" s="387"/>
      <c r="DV63" s="387"/>
      <c r="DW63" s="387"/>
      <c r="DX63" s="387"/>
      <c r="DY63" s="387"/>
      <c r="DZ63" s="387"/>
      <c r="EA63" s="387"/>
      <c r="EB63" s="387"/>
      <c r="EC63" s="387"/>
      <c r="ED63" s="387"/>
      <c r="EE63" s="387"/>
      <c r="EF63" s="387"/>
      <c r="EG63" s="387"/>
      <c r="EH63" s="387"/>
      <c r="EI63" s="387"/>
      <c r="EJ63" s="387"/>
      <c r="EK63" s="387"/>
      <c r="EL63" s="387"/>
      <c r="EM63" s="387"/>
      <c r="EN63" s="387"/>
      <c r="EO63" s="387"/>
      <c r="EP63" s="387"/>
      <c r="EQ63" s="387"/>
      <c r="ER63" s="387"/>
      <c r="ES63" s="387"/>
      <c r="ET63" s="387"/>
      <c r="EU63" s="387"/>
      <c r="EV63" s="387"/>
      <c r="EW63" s="387"/>
      <c r="EX63" s="387"/>
      <c r="EY63" s="387"/>
      <c r="EZ63" s="387"/>
      <c r="FA63" s="387"/>
      <c r="FB63" s="387"/>
      <c r="FC63" s="387"/>
      <c r="FD63" s="387"/>
      <c r="FE63" s="387"/>
      <c r="FF63" s="387"/>
      <c r="FG63" s="387"/>
      <c r="FH63" s="387"/>
      <c r="FI63" s="387"/>
      <c r="FJ63" s="387"/>
      <c r="FK63" s="387"/>
      <c r="FL63" s="387"/>
      <c r="FM63" s="387"/>
      <c r="FN63" s="387"/>
      <c r="FO63" s="387"/>
      <c r="FP63" s="387"/>
      <c r="FQ63" s="387"/>
      <c r="FR63" s="387"/>
      <c r="FS63" s="387"/>
      <c r="FT63" s="387"/>
      <c r="FU63" s="387"/>
      <c r="FV63" s="387"/>
      <c r="FW63" s="387"/>
      <c r="FX63" s="387"/>
      <c r="FY63" s="387"/>
      <c r="FZ63" s="387"/>
      <c r="GA63" s="387"/>
      <c r="GB63" s="387"/>
      <c r="GC63" s="387"/>
      <c r="GD63" s="387"/>
      <c r="GE63" s="387"/>
      <c r="GF63" s="387"/>
      <c r="GG63" s="387"/>
      <c r="GH63" s="387"/>
      <c r="GI63" s="387"/>
      <c r="GJ63" s="387"/>
      <c r="GK63" s="387"/>
      <c r="GL63" s="387"/>
      <c r="GM63" s="387"/>
      <c r="GN63" s="387"/>
      <c r="GO63" s="387"/>
      <c r="GP63" s="387"/>
      <c r="GQ63" s="387"/>
      <c r="GR63" s="387"/>
    </row>
    <row r="64" spans="47:200" ht="18.75" customHeight="1">
      <c r="AU64" s="387"/>
      <c r="AV64" s="387"/>
      <c r="AW64" s="387"/>
      <c r="AX64" s="387"/>
      <c r="AY64" s="387"/>
      <c r="AZ64" s="387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/>
      <c r="BN64" s="387"/>
      <c r="BO64" s="387"/>
      <c r="BP64" s="387"/>
      <c r="BQ64" s="387"/>
      <c r="BR64" s="387"/>
      <c r="BS64" s="387"/>
      <c r="BT64" s="387"/>
      <c r="BU64" s="387"/>
      <c r="BV64" s="387"/>
      <c r="BW64" s="387"/>
      <c r="BX64" s="387"/>
      <c r="BY64" s="387"/>
      <c r="BZ64" s="387"/>
      <c r="CA64" s="387"/>
      <c r="CB64" s="387"/>
      <c r="CC64" s="387"/>
      <c r="CD64" s="387"/>
      <c r="CE64" s="387"/>
      <c r="CF64" s="387"/>
      <c r="CG64" s="387"/>
      <c r="CH64" s="387"/>
      <c r="CI64" s="387"/>
      <c r="CJ64" s="387"/>
      <c r="CK64" s="387"/>
      <c r="CL64" s="387"/>
      <c r="CM64" s="387"/>
      <c r="CN64" s="387"/>
      <c r="CO64" s="387"/>
      <c r="CP64" s="387"/>
      <c r="CQ64" s="387"/>
      <c r="CR64" s="387"/>
      <c r="CS64" s="387"/>
      <c r="CT64" s="387"/>
      <c r="CU64" s="387"/>
      <c r="CV64" s="387"/>
      <c r="CW64" s="387"/>
      <c r="CX64" s="387"/>
      <c r="CY64" s="387"/>
      <c r="CZ64" s="387"/>
      <c r="DA64" s="387"/>
      <c r="DB64" s="387"/>
      <c r="DC64" s="387"/>
      <c r="DD64" s="387"/>
      <c r="DE64" s="387"/>
      <c r="DF64" s="387"/>
      <c r="DG64" s="387"/>
      <c r="DH64" s="387"/>
      <c r="DI64" s="387"/>
      <c r="DJ64" s="387"/>
      <c r="DK64" s="387"/>
      <c r="DL64" s="387"/>
      <c r="DM64" s="387"/>
      <c r="DN64" s="387"/>
      <c r="DO64" s="387"/>
      <c r="DP64" s="387"/>
      <c r="DQ64" s="387"/>
      <c r="DR64" s="387"/>
      <c r="DS64" s="387"/>
      <c r="DT64" s="387"/>
      <c r="DU64" s="387"/>
      <c r="DV64" s="387"/>
      <c r="DW64" s="387"/>
      <c r="DX64" s="387"/>
      <c r="DY64" s="387"/>
      <c r="DZ64" s="387"/>
      <c r="EA64" s="387"/>
      <c r="EB64" s="387"/>
      <c r="EC64" s="387"/>
      <c r="ED64" s="387"/>
      <c r="EE64" s="387"/>
      <c r="EF64" s="387"/>
      <c r="EG64" s="387"/>
      <c r="EH64" s="387"/>
      <c r="EI64" s="387"/>
      <c r="EJ64" s="387"/>
      <c r="EK64" s="387"/>
      <c r="EL64" s="387"/>
      <c r="EM64" s="387"/>
      <c r="EN64" s="387"/>
      <c r="EO64" s="387"/>
      <c r="EP64" s="387"/>
      <c r="EQ64" s="387"/>
      <c r="ER64" s="387"/>
      <c r="ES64" s="387"/>
      <c r="ET64" s="387"/>
      <c r="EU64" s="387"/>
      <c r="EV64" s="387"/>
      <c r="EW64" s="387"/>
      <c r="EX64" s="387"/>
      <c r="EY64" s="387"/>
      <c r="EZ64" s="387"/>
      <c r="FA64" s="387"/>
      <c r="FB64" s="387"/>
      <c r="FC64" s="387"/>
      <c r="FD64" s="387"/>
      <c r="FE64" s="387"/>
      <c r="FF64" s="387"/>
      <c r="FG64" s="387"/>
      <c r="FH64" s="387"/>
      <c r="FI64" s="387"/>
      <c r="FJ64" s="387"/>
      <c r="FK64" s="387"/>
      <c r="FL64" s="387"/>
      <c r="FM64" s="387"/>
      <c r="FN64" s="387"/>
      <c r="FO64" s="387"/>
      <c r="FP64" s="387"/>
      <c r="FQ64" s="387"/>
      <c r="FR64" s="387"/>
      <c r="FS64" s="387"/>
      <c r="FT64" s="387"/>
      <c r="FU64" s="387"/>
      <c r="FV64" s="387"/>
      <c r="FW64" s="387"/>
      <c r="FX64" s="387"/>
      <c r="FY64" s="387"/>
      <c r="FZ64" s="387"/>
      <c r="GA64" s="387"/>
      <c r="GB64" s="387"/>
      <c r="GC64" s="387"/>
      <c r="GD64" s="387"/>
      <c r="GE64" s="387"/>
      <c r="GF64" s="387"/>
      <c r="GG64" s="387"/>
      <c r="GH64" s="387"/>
      <c r="GI64" s="387"/>
      <c r="GJ64" s="387"/>
      <c r="GK64" s="387"/>
      <c r="GL64" s="387"/>
      <c r="GM64" s="387"/>
      <c r="GN64" s="387"/>
      <c r="GO64" s="387"/>
      <c r="GP64" s="387"/>
      <c r="GQ64" s="387"/>
      <c r="GR64" s="387"/>
    </row>
    <row r="65" spans="47:200" ht="18.75" customHeight="1"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/>
      <c r="BN65" s="387"/>
      <c r="BO65" s="387"/>
      <c r="BP65" s="387"/>
      <c r="BQ65" s="387"/>
      <c r="BR65" s="387"/>
      <c r="BS65" s="387"/>
      <c r="BT65" s="387"/>
      <c r="BU65" s="387"/>
      <c r="BV65" s="387"/>
      <c r="BW65" s="387"/>
      <c r="BX65" s="387"/>
      <c r="BY65" s="387"/>
      <c r="BZ65" s="387"/>
      <c r="CA65" s="387"/>
      <c r="CB65" s="387"/>
      <c r="CC65" s="387"/>
      <c r="CD65" s="387"/>
      <c r="CE65" s="387"/>
      <c r="CF65" s="387"/>
      <c r="CG65" s="387"/>
      <c r="CH65" s="387"/>
      <c r="CI65" s="387"/>
      <c r="CJ65" s="387"/>
      <c r="CK65" s="387"/>
      <c r="CL65" s="387"/>
      <c r="CM65" s="387"/>
      <c r="CN65" s="387"/>
      <c r="CO65" s="387"/>
      <c r="CP65" s="387"/>
      <c r="CQ65" s="387"/>
      <c r="CR65" s="387"/>
      <c r="CS65" s="387"/>
      <c r="CT65" s="387"/>
      <c r="CU65" s="387"/>
      <c r="CV65" s="387"/>
      <c r="CW65" s="387"/>
      <c r="CX65" s="387"/>
      <c r="CY65" s="387"/>
      <c r="CZ65" s="387"/>
      <c r="DA65" s="387"/>
      <c r="DB65" s="387"/>
      <c r="DC65" s="387"/>
      <c r="DD65" s="387"/>
      <c r="DE65" s="387"/>
      <c r="DF65" s="387"/>
      <c r="DG65" s="387"/>
      <c r="DH65" s="387"/>
      <c r="DI65" s="387"/>
      <c r="DJ65" s="387"/>
      <c r="DK65" s="387"/>
      <c r="DL65" s="387"/>
      <c r="DM65" s="387"/>
      <c r="DN65" s="387"/>
      <c r="DO65" s="387"/>
      <c r="DP65" s="387"/>
      <c r="DQ65" s="387"/>
      <c r="DR65" s="387"/>
      <c r="DS65" s="387"/>
      <c r="DT65" s="387"/>
      <c r="DU65" s="387"/>
      <c r="DV65" s="387"/>
      <c r="DW65" s="387"/>
      <c r="DX65" s="387"/>
      <c r="DY65" s="387"/>
      <c r="DZ65" s="387"/>
      <c r="EA65" s="387"/>
      <c r="EB65" s="387"/>
      <c r="EC65" s="387"/>
      <c r="ED65" s="387"/>
      <c r="EE65" s="387"/>
      <c r="EF65" s="387"/>
      <c r="EG65" s="387"/>
      <c r="EH65" s="387"/>
      <c r="EI65" s="387"/>
      <c r="EJ65" s="387"/>
      <c r="EK65" s="387"/>
      <c r="EL65" s="387"/>
      <c r="EM65" s="387"/>
      <c r="EN65" s="387"/>
      <c r="EO65" s="387"/>
      <c r="EP65" s="387"/>
      <c r="EQ65" s="387"/>
      <c r="ER65" s="387"/>
      <c r="ES65" s="387"/>
      <c r="ET65" s="387"/>
      <c r="EU65" s="387"/>
      <c r="EV65" s="387"/>
      <c r="EW65" s="387"/>
      <c r="EX65" s="387"/>
      <c r="EY65" s="387"/>
      <c r="EZ65" s="387"/>
      <c r="FA65" s="387"/>
      <c r="FB65" s="387"/>
      <c r="FC65" s="387"/>
      <c r="FD65" s="387"/>
      <c r="FE65" s="387"/>
      <c r="FF65" s="387"/>
      <c r="FG65" s="387"/>
      <c r="FH65" s="387"/>
      <c r="FI65" s="387"/>
      <c r="FJ65" s="387"/>
      <c r="FK65" s="387"/>
      <c r="FL65" s="387"/>
      <c r="FM65" s="387"/>
      <c r="FN65" s="387"/>
      <c r="FO65" s="387"/>
      <c r="FP65" s="387"/>
      <c r="FQ65" s="387"/>
      <c r="FR65" s="387"/>
      <c r="FS65" s="387"/>
      <c r="FT65" s="387"/>
      <c r="FU65" s="387"/>
      <c r="FV65" s="387"/>
      <c r="FW65" s="387"/>
      <c r="FX65" s="387"/>
      <c r="FY65" s="387"/>
      <c r="FZ65" s="387"/>
      <c r="GA65" s="387"/>
      <c r="GB65" s="387"/>
      <c r="GC65" s="387"/>
      <c r="GD65" s="387"/>
      <c r="GE65" s="387"/>
      <c r="GF65" s="387"/>
      <c r="GG65" s="387"/>
      <c r="GH65" s="387"/>
      <c r="GI65" s="387"/>
      <c r="GJ65" s="387"/>
      <c r="GK65" s="387"/>
      <c r="GL65" s="387"/>
      <c r="GM65" s="387"/>
      <c r="GN65" s="387"/>
      <c r="GO65" s="387"/>
      <c r="GP65" s="387"/>
      <c r="GQ65" s="387"/>
      <c r="GR65" s="387"/>
    </row>
    <row r="66" spans="47:200" ht="18.75" customHeight="1"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/>
      <c r="BN66" s="387"/>
      <c r="BO66" s="387"/>
      <c r="BP66" s="387"/>
      <c r="BQ66" s="387"/>
      <c r="BR66" s="387"/>
      <c r="BS66" s="387"/>
      <c r="BT66" s="387"/>
      <c r="BU66" s="387"/>
      <c r="BV66" s="387"/>
      <c r="BW66" s="387"/>
      <c r="BX66" s="387"/>
      <c r="BY66" s="387"/>
      <c r="BZ66" s="387"/>
      <c r="CA66" s="387"/>
      <c r="CB66" s="387"/>
      <c r="CC66" s="387"/>
      <c r="CD66" s="387"/>
      <c r="CE66" s="387"/>
      <c r="CF66" s="387"/>
      <c r="CG66" s="387"/>
      <c r="CH66" s="387"/>
      <c r="CI66" s="387"/>
      <c r="CJ66" s="387"/>
      <c r="CK66" s="387"/>
      <c r="CL66" s="387"/>
      <c r="CM66" s="387"/>
      <c r="CN66" s="387"/>
      <c r="CO66" s="387"/>
      <c r="CP66" s="387"/>
      <c r="CQ66" s="387"/>
      <c r="CR66" s="387"/>
      <c r="CS66" s="387"/>
      <c r="CT66" s="387"/>
      <c r="CU66" s="387"/>
      <c r="CV66" s="387"/>
      <c r="CW66" s="387"/>
      <c r="CX66" s="387"/>
      <c r="CY66" s="387"/>
      <c r="CZ66" s="387"/>
      <c r="DA66" s="387"/>
      <c r="DB66" s="387"/>
      <c r="DC66" s="387"/>
      <c r="DD66" s="387"/>
      <c r="DE66" s="387"/>
      <c r="DF66" s="387"/>
      <c r="DG66" s="387"/>
      <c r="DH66" s="387"/>
      <c r="DI66" s="387"/>
      <c r="DJ66" s="387"/>
      <c r="DK66" s="387"/>
      <c r="DL66" s="387"/>
      <c r="DM66" s="387"/>
      <c r="DN66" s="387"/>
      <c r="DO66" s="387"/>
      <c r="DP66" s="387"/>
      <c r="DQ66" s="387"/>
      <c r="DR66" s="387"/>
      <c r="DS66" s="387"/>
      <c r="DT66" s="387"/>
      <c r="DU66" s="387"/>
      <c r="DV66" s="387"/>
      <c r="DW66" s="387"/>
      <c r="DX66" s="387"/>
      <c r="DY66" s="387"/>
      <c r="DZ66" s="387"/>
      <c r="EA66" s="387"/>
      <c r="EB66" s="387"/>
      <c r="EC66" s="387"/>
      <c r="ED66" s="387"/>
      <c r="EE66" s="387"/>
      <c r="EF66" s="387"/>
      <c r="EG66" s="387"/>
      <c r="EH66" s="387"/>
      <c r="EI66" s="387"/>
      <c r="EJ66" s="387"/>
      <c r="EK66" s="387"/>
      <c r="EL66" s="387"/>
      <c r="EM66" s="387"/>
      <c r="EN66" s="387"/>
      <c r="EO66" s="387"/>
      <c r="EP66" s="387"/>
      <c r="EQ66" s="387"/>
      <c r="ER66" s="387"/>
      <c r="ES66" s="387"/>
      <c r="ET66" s="387"/>
      <c r="EU66" s="387"/>
      <c r="EV66" s="387"/>
      <c r="EW66" s="387"/>
      <c r="EX66" s="387"/>
      <c r="EY66" s="387"/>
      <c r="EZ66" s="387"/>
      <c r="FA66" s="387"/>
      <c r="FB66" s="387"/>
      <c r="FC66" s="387"/>
      <c r="FD66" s="387"/>
      <c r="FE66" s="387"/>
      <c r="FF66" s="387"/>
      <c r="FG66" s="387"/>
      <c r="FH66" s="387"/>
      <c r="FI66" s="387"/>
      <c r="FJ66" s="387"/>
      <c r="FK66" s="387"/>
      <c r="FL66" s="387"/>
      <c r="FM66" s="387"/>
      <c r="FN66" s="387"/>
      <c r="FO66" s="387"/>
      <c r="FP66" s="387"/>
      <c r="FQ66" s="387"/>
      <c r="FR66" s="387"/>
      <c r="FS66" s="387"/>
      <c r="FT66" s="387"/>
      <c r="FU66" s="387"/>
      <c r="FV66" s="387"/>
      <c r="FW66" s="387"/>
      <c r="FX66" s="387"/>
      <c r="FY66" s="387"/>
      <c r="FZ66" s="387"/>
      <c r="GA66" s="387"/>
      <c r="GB66" s="387"/>
      <c r="GC66" s="387"/>
      <c r="GD66" s="387"/>
      <c r="GE66" s="387"/>
      <c r="GF66" s="387"/>
      <c r="GG66" s="387"/>
      <c r="GH66" s="387"/>
      <c r="GI66" s="387"/>
      <c r="GJ66" s="387"/>
      <c r="GK66" s="387"/>
      <c r="GL66" s="387"/>
      <c r="GM66" s="387"/>
      <c r="GN66" s="387"/>
      <c r="GO66" s="387"/>
      <c r="GP66" s="387"/>
      <c r="GQ66" s="387"/>
      <c r="GR66" s="387"/>
    </row>
    <row r="67" spans="47:200" ht="18.75" customHeight="1"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7"/>
      <c r="BP67" s="387"/>
      <c r="BQ67" s="387"/>
      <c r="BR67" s="387"/>
      <c r="BS67" s="387"/>
      <c r="BT67" s="387"/>
      <c r="BU67" s="387"/>
      <c r="BV67" s="387"/>
      <c r="BW67" s="387"/>
      <c r="BX67" s="387"/>
      <c r="BY67" s="387"/>
      <c r="BZ67" s="387"/>
      <c r="CA67" s="387"/>
      <c r="CB67" s="387"/>
      <c r="CC67" s="387"/>
      <c r="CD67" s="387"/>
      <c r="CE67" s="387"/>
      <c r="CF67" s="387"/>
      <c r="CG67" s="387"/>
      <c r="CH67" s="387"/>
      <c r="CI67" s="387"/>
      <c r="CJ67" s="387"/>
      <c r="CK67" s="387"/>
      <c r="CL67" s="387"/>
      <c r="CM67" s="387"/>
      <c r="CN67" s="387"/>
      <c r="CO67" s="387"/>
      <c r="CP67" s="387"/>
      <c r="CQ67" s="387"/>
      <c r="CR67" s="387"/>
      <c r="CS67" s="387"/>
      <c r="CT67" s="387"/>
      <c r="CU67" s="387"/>
      <c r="CV67" s="387"/>
      <c r="CW67" s="387"/>
      <c r="CX67" s="387"/>
      <c r="CY67" s="387"/>
      <c r="CZ67" s="387"/>
      <c r="DA67" s="387"/>
      <c r="DB67" s="387"/>
      <c r="DC67" s="387"/>
      <c r="DD67" s="387"/>
      <c r="DE67" s="387"/>
      <c r="DF67" s="387"/>
      <c r="DG67" s="387"/>
      <c r="DH67" s="387"/>
      <c r="DI67" s="387"/>
      <c r="DJ67" s="387"/>
      <c r="DK67" s="387"/>
      <c r="DL67" s="387"/>
      <c r="DM67" s="387"/>
      <c r="DN67" s="387"/>
      <c r="DO67" s="387"/>
      <c r="DP67" s="387"/>
      <c r="DQ67" s="387"/>
      <c r="DR67" s="387"/>
      <c r="DS67" s="387"/>
      <c r="DT67" s="387"/>
      <c r="DU67" s="387"/>
      <c r="DV67" s="387"/>
      <c r="DW67" s="387"/>
      <c r="DX67" s="387"/>
      <c r="DY67" s="387"/>
      <c r="DZ67" s="387"/>
      <c r="EA67" s="387"/>
      <c r="EB67" s="387"/>
      <c r="EC67" s="387"/>
      <c r="ED67" s="387"/>
      <c r="EE67" s="387"/>
      <c r="EF67" s="387"/>
      <c r="EG67" s="387"/>
      <c r="EH67" s="387"/>
      <c r="EI67" s="387"/>
      <c r="EJ67" s="387"/>
      <c r="EK67" s="387"/>
      <c r="EL67" s="387"/>
      <c r="EM67" s="387"/>
      <c r="EN67" s="387"/>
      <c r="EO67" s="387"/>
      <c r="EP67" s="387"/>
      <c r="EQ67" s="387"/>
      <c r="ER67" s="387"/>
      <c r="ES67" s="387"/>
      <c r="ET67" s="387"/>
      <c r="EU67" s="387"/>
      <c r="EV67" s="387"/>
      <c r="EW67" s="387"/>
      <c r="EX67" s="387"/>
      <c r="EY67" s="387"/>
      <c r="EZ67" s="387"/>
      <c r="FA67" s="387"/>
      <c r="FB67" s="387"/>
      <c r="FC67" s="387"/>
      <c r="FD67" s="387"/>
      <c r="FE67" s="387"/>
      <c r="FF67" s="387"/>
      <c r="FG67" s="387"/>
      <c r="FH67" s="387"/>
      <c r="FI67" s="387"/>
      <c r="FJ67" s="387"/>
      <c r="FK67" s="387"/>
      <c r="FL67" s="387"/>
      <c r="FM67" s="387"/>
      <c r="FN67" s="387"/>
      <c r="FO67" s="387"/>
      <c r="FP67" s="387"/>
      <c r="FQ67" s="387"/>
      <c r="FR67" s="387"/>
      <c r="FS67" s="387"/>
      <c r="FT67" s="387"/>
      <c r="FU67" s="387"/>
      <c r="FV67" s="387"/>
      <c r="FW67" s="387"/>
      <c r="FX67" s="387"/>
      <c r="FY67" s="387"/>
      <c r="FZ67" s="387"/>
      <c r="GA67" s="387"/>
      <c r="GB67" s="387"/>
      <c r="GC67" s="387"/>
      <c r="GD67" s="387"/>
      <c r="GE67" s="387"/>
      <c r="GF67" s="387"/>
      <c r="GG67" s="387"/>
      <c r="GH67" s="387"/>
      <c r="GI67" s="387"/>
      <c r="GJ67" s="387"/>
      <c r="GK67" s="387"/>
      <c r="GL67" s="387"/>
      <c r="GM67" s="387"/>
      <c r="GN67" s="387"/>
      <c r="GO67" s="387"/>
      <c r="GP67" s="387"/>
      <c r="GQ67" s="387"/>
      <c r="GR67" s="387"/>
    </row>
    <row r="68" spans="47:200" ht="18.75" customHeight="1"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/>
      <c r="BN68" s="387"/>
      <c r="BO68" s="387"/>
      <c r="BP68" s="387"/>
      <c r="BQ68" s="387"/>
      <c r="BR68" s="387"/>
      <c r="BS68" s="387"/>
      <c r="BT68" s="387"/>
      <c r="BU68" s="387"/>
      <c r="BV68" s="387"/>
      <c r="BW68" s="387"/>
      <c r="BX68" s="387"/>
      <c r="BY68" s="387"/>
      <c r="BZ68" s="387"/>
      <c r="CA68" s="387"/>
      <c r="CB68" s="387"/>
      <c r="CC68" s="387"/>
      <c r="CD68" s="387"/>
      <c r="CE68" s="387"/>
      <c r="CF68" s="387"/>
      <c r="CG68" s="387"/>
      <c r="CH68" s="387"/>
      <c r="CI68" s="387"/>
      <c r="CJ68" s="387"/>
      <c r="CK68" s="387"/>
      <c r="CL68" s="387"/>
      <c r="CM68" s="387"/>
      <c r="CN68" s="387"/>
      <c r="CO68" s="387"/>
      <c r="CP68" s="387"/>
      <c r="CQ68" s="387"/>
      <c r="CR68" s="387"/>
      <c r="CS68" s="387"/>
      <c r="CT68" s="387"/>
      <c r="CU68" s="387"/>
      <c r="CV68" s="387"/>
      <c r="CW68" s="387"/>
      <c r="CX68" s="387"/>
      <c r="CY68" s="387"/>
      <c r="CZ68" s="387"/>
      <c r="DA68" s="387"/>
      <c r="DB68" s="387"/>
      <c r="DC68" s="387"/>
      <c r="DD68" s="387"/>
      <c r="DE68" s="387"/>
      <c r="DF68" s="387"/>
      <c r="DG68" s="387"/>
      <c r="DH68" s="387"/>
      <c r="DI68" s="387"/>
      <c r="DJ68" s="387"/>
      <c r="DK68" s="387"/>
      <c r="DL68" s="387"/>
      <c r="DM68" s="387"/>
      <c r="DN68" s="387"/>
      <c r="DO68" s="387"/>
      <c r="DP68" s="387"/>
      <c r="DQ68" s="387"/>
      <c r="DR68" s="387"/>
      <c r="DS68" s="387"/>
      <c r="DT68" s="387"/>
      <c r="DU68" s="387"/>
      <c r="DV68" s="387"/>
      <c r="DW68" s="387"/>
      <c r="DX68" s="387"/>
      <c r="DY68" s="387"/>
      <c r="DZ68" s="387"/>
      <c r="EA68" s="387"/>
      <c r="EB68" s="387"/>
      <c r="EC68" s="387"/>
      <c r="ED68" s="387"/>
      <c r="EE68" s="387"/>
      <c r="EF68" s="387"/>
      <c r="EG68" s="387"/>
      <c r="EH68" s="387"/>
      <c r="EI68" s="387"/>
      <c r="EJ68" s="387"/>
      <c r="EK68" s="387"/>
      <c r="EL68" s="387"/>
      <c r="EM68" s="387"/>
      <c r="EN68" s="387"/>
      <c r="EO68" s="387"/>
      <c r="EP68" s="387"/>
      <c r="EQ68" s="387"/>
      <c r="ER68" s="387"/>
      <c r="ES68" s="387"/>
      <c r="ET68" s="387"/>
      <c r="EU68" s="387"/>
      <c r="EV68" s="387"/>
      <c r="EW68" s="387"/>
      <c r="EX68" s="387"/>
      <c r="EY68" s="387"/>
      <c r="EZ68" s="387"/>
      <c r="FA68" s="387"/>
      <c r="FB68" s="387"/>
      <c r="FC68" s="387"/>
      <c r="FD68" s="387"/>
      <c r="FE68" s="387"/>
      <c r="FF68" s="387"/>
      <c r="FG68" s="387"/>
      <c r="FH68" s="387"/>
      <c r="FI68" s="387"/>
      <c r="FJ68" s="387"/>
      <c r="FK68" s="387"/>
      <c r="FL68" s="387"/>
      <c r="FM68" s="387"/>
      <c r="FN68" s="387"/>
      <c r="FO68" s="387"/>
      <c r="FP68" s="387"/>
      <c r="FQ68" s="387"/>
      <c r="FR68" s="387"/>
      <c r="FS68" s="387"/>
      <c r="FT68" s="387"/>
      <c r="FU68" s="387"/>
      <c r="FV68" s="387"/>
      <c r="FW68" s="387"/>
      <c r="FX68" s="387"/>
      <c r="FY68" s="387"/>
      <c r="FZ68" s="387"/>
      <c r="GA68" s="387"/>
      <c r="GB68" s="387"/>
      <c r="GC68" s="387"/>
      <c r="GD68" s="387"/>
      <c r="GE68" s="387"/>
      <c r="GF68" s="387"/>
      <c r="GG68" s="387"/>
      <c r="GH68" s="387"/>
      <c r="GI68" s="387"/>
      <c r="GJ68" s="387"/>
      <c r="GK68" s="387"/>
      <c r="GL68" s="387"/>
      <c r="GM68" s="387"/>
      <c r="GN68" s="387"/>
      <c r="GO68" s="387"/>
      <c r="GP68" s="387"/>
      <c r="GQ68" s="387"/>
      <c r="GR68" s="387"/>
    </row>
    <row r="69" spans="47:200" ht="18.75" customHeight="1"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7"/>
      <c r="BL69" s="387"/>
      <c r="BM69" s="387"/>
      <c r="BN69" s="387"/>
      <c r="BO69" s="387"/>
      <c r="BP69" s="387"/>
      <c r="BQ69" s="387"/>
      <c r="BR69" s="387"/>
      <c r="BS69" s="387"/>
      <c r="BT69" s="387"/>
      <c r="BU69" s="387"/>
      <c r="BV69" s="387"/>
      <c r="BW69" s="387"/>
      <c r="BX69" s="387"/>
      <c r="BY69" s="387"/>
      <c r="BZ69" s="387"/>
      <c r="CA69" s="387"/>
      <c r="CB69" s="387"/>
      <c r="CC69" s="387"/>
      <c r="CD69" s="387"/>
      <c r="CE69" s="387"/>
      <c r="CF69" s="387"/>
      <c r="CG69" s="387"/>
      <c r="CH69" s="387"/>
      <c r="CI69" s="387"/>
      <c r="CJ69" s="387"/>
      <c r="CK69" s="387"/>
      <c r="CL69" s="387"/>
      <c r="CM69" s="387"/>
      <c r="CN69" s="387"/>
      <c r="CO69" s="387"/>
      <c r="CP69" s="387"/>
      <c r="CQ69" s="387"/>
      <c r="CR69" s="387"/>
      <c r="CS69" s="387"/>
      <c r="CT69" s="387"/>
      <c r="CU69" s="387"/>
      <c r="CV69" s="387"/>
      <c r="CW69" s="387"/>
      <c r="CX69" s="387"/>
      <c r="CY69" s="387"/>
      <c r="CZ69" s="387"/>
      <c r="DA69" s="387"/>
      <c r="DB69" s="387"/>
      <c r="DC69" s="387"/>
      <c r="DD69" s="387"/>
      <c r="DE69" s="387"/>
      <c r="DF69" s="387"/>
      <c r="DG69" s="387"/>
      <c r="DH69" s="387"/>
      <c r="DI69" s="387"/>
      <c r="DJ69" s="387"/>
      <c r="DK69" s="387"/>
      <c r="DL69" s="387"/>
      <c r="DM69" s="387"/>
      <c r="DN69" s="387"/>
      <c r="DO69" s="387"/>
      <c r="DP69" s="387"/>
      <c r="DQ69" s="387"/>
      <c r="DR69" s="387"/>
      <c r="DS69" s="387"/>
      <c r="DT69" s="387"/>
      <c r="DU69" s="387"/>
      <c r="DV69" s="387"/>
      <c r="DW69" s="387"/>
      <c r="DX69" s="387"/>
      <c r="DY69" s="387"/>
      <c r="DZ69" s="387"/>
      <c r="EA69" s="387"/>
      <c r="EB69" s="387"/>
      <c r="EC69" s="387"/>
      <c r="ED69" s="387"/>
      <c r="EE69" s="387"/>
      <c r="EF69" s="387"/>
      <c r="EG69" s="387"/>
      <c r="EH69" s="387"/>
      <c r="EI69" s="387"/>
      <c r="EJ69" s="387"/>
      <c r="EK69" s="387"/>
      <c r="EL69" s="387"/>
      <c r="EM69" s="387"/>
      <c r="EN69" s="387"/>
      <c r="EO69" s="387"/>
      <c r="EP69" s="387"/>
      <c r="EQ69" s="387"/>
      <c r="ER69" s="387"/>
      <c r="ES69" s="387"/>
      <c r="ET69" s="387"/>
      <c r="EU69" s="387"/>
      <c r="EV69" s="387"/>
      <c r="EW69" s="387"/>
      <c r="EX69" s="387"/>
      <c r="EY69" s="387"/>
      <c r="EZ69" s="387"/>
      <c r="FA69" s="387"/>
      <c r="FB69" s="387"/>
      <c r="FC69" s="387"/>
      <c r="FD69" s="387"/>
      <c r="FE69" s="387"/>
      <c r="FF69" s="387"/>
      <c r="FG69" s="387"/>
      <c r="FH69" s="387"/>
      <c r="FI69" s="387"/>
      <c r="FJ69" s="387"/>
      <c r="FK69" s="387"/>
      <c r="FL69" s="387"/>
      <c r="FM69" s="387"/>
      <c r="FN69" s="387"/>
      <c r="FO69" s="387"/>
      <c r="FP69" s="387"/>
      <c r="FQ69" s="387"/>
      <c r="FR69" s="387"/>
      <c r="FS69" s="387"/>
      <c r="FT69" s="387"/>
      <c r="FU69" s="387"/>
      <c r="FV69" s="387"/>
      <c r="FW69" s="387"/>
      <c r="FX69" s="387"/>
      <c r="FY69" s="387"/>
      <c r="FZ69" s="387"/>
      <c r="GA69" s="387"/>
      <c r="GB69" s="387"/>
      <c r="GC69" s="387"/>
      <c r="GD69" s="387"/>
      <c r="GE69" s="387"/>
      <c r="GF69" s="387"/>
      <c r="GG69" s="387"/>
      <c r="GH69" s="387"/>
      <c r="GI69" s="387"/>
      <c r="GJ69" s="387"/>
      <c r="GK69" s="387"/>
      <c r="GL69" s="387"/>
      <c r="GM69" s="387"/>
      <c r="GN69" s="387"/>
      <c r="GO69" s="387"/>
      <c r="GP69" s="387"/>
      <c r="GQ69" s="387"/>
      <c r="GR69" s="387"/>
    </row>
    <row r="70" spans="47:200" ht="18.75" customHeight="1">
      <c r="AU70" s="387"/>
      <c r="AV70" s="387"/>
      <c r="AW70" s="387"/>
      <c r="AX70" s="387"/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7"/>
      <c r="BL70" s="387"/>
      <c r="BM70" s="387"/>
      <c r="BN70" s="387"/>
      <c r="BO70" s="387"/>
      <c r="BP70" s="387"/>
      <c r="BQ70" s="387"/>
      <c r="BR70" s="387"/>
      <c r="BS70" s="387"/>
      <c r="BT70" s="387"/>
      <c r="BU70" s="387"/>
      <c r="BV70" s="387"/>
      <c r="BW70" s="387"/>
      <c r="BX70" s="387"/>
      <c r="BY70" s="387"/>
      <c r="BZ70" s="387"/>
      <c r="CA70" s="387"/>
      <c r="CB70" s="387"/>
      <c r="CC70" s="387"/>
      <c r="CD70" s="387"/>
      <c r="CE70" s="387"/>
      <c r="CF70" s="387"/>
      <c r="CG70" s="387"/>
      <c r="CH70" s="387"/>
      <c r="CI70" s="387"/>
      <c r="CJ70" s="387"/>
      <c r="CK70" s="387"/>
      <c r="CL70" s="387"/>
      <c r="CM70" s="387"/>
      <c r="CN70" s="387"/>
      <c r="CO70" s="387"/>
      <c r="CP70" s="387"/>
      <c r="CQ70" s="387"/>
      <c r="CR70" s="387"/>
      <c r="CS70" s="387"/>
      <c r="CT70" s="387"/>
      <c r="CU70" s="387"/>
      <c r="CV70" s="387"/>
      <c r="CW70" s="387"/>
      <c r="CX70" s="387"/>
      <c r="CY70" s="387"/>
      <c r="CZ70" s="387"/>
      <c r="DA70" s="387"/>
      <c r="DB70" s="387"/>
      <c r="DC70" s="387"/>
      <c r="DD70" s="387"/>
      <c r="DE70" s="387"/>
      <c r="DF70" s="387"/>
      <c r="DG70" s="387"/>
      <c r="DH70" s="387"/>
      <c r="DI70" s="387"/>
      <c r="DJ70" s="387"/>
      <c r="DK70" s="387"/>
      <c r="DL70" s="387"/>
      <c r="DM70" s="387"/>
      <c r="DN70" s="387"/>
      <c r="DO70" s="387"/>
      <c r="DP70" s="387"/>
      <c r="DQ70" s="387"/>
      <c r="DR70" s="387"/>
      <c r="DS70" s="387"/>
      <c r="DT70" s="387"/>
      <c r="DU70" s="387"/>
      <c r="DV70" s="387"/>
      <c r="DW70" s="387"/>
      <c r="DX70" s="387"/>
      <c r="DY70" s="387"/>
      <c r="DZ70" s="387"/>
      <c r="EA70" s="387"/>
      <c r="EB70" s="387"/>
      <c r="EC70" s="387"/>
      <c r="ED70" s="387"/>
      <c r="EE70" s="387"/>
      <c r="EF70" s="387"/>
      <c r="EG70" s="387"/>
      <c r="EH70" s="387"/>
      <c r="EI70" s="387"/>
      <c r="EJ70" s="387"/>
      <c r="EK70" s="387"/>
      <c r="EL70" s="387"/>
      <c r="EM70" s="387"/>
      <c r="EN70" s="387"/>
      <c r="EO70" s="387"/>
      <c r="EP70" s="387"/>
      <c r="EQ70" s="387"/>
      <c r="ER70" s="387"/>
      <c r="ES70" s="387"/>
      <c r="ET70" s="387"/>
      <c r="EU70" s="387"/>
      <c r="EV70" s="387"/>
      <c r="EW70" s="387"/>
      <c r="EX70" s="387"/>
      <c r="EY70" s="387"/>
      <c r="EZ70" s="387"/>
      <c r="FA70" s="387"/>
      <c r="FB70" s="387"/>
      <c r="FC70" s="387"/>
      <c r="FD70" s="387"/>
      <c r="FE70" s="387"/>
      <c r="FF70" s="387"/>
      <c r="FG70" s="387"/>
      <c r="FH70" s="387"/>
      <c r="FI70" s="387"/>
      <c r="FJ70" s="387"/>
      <c r="FK70" s="387"/>
      <c r="FL70" s="387"/>
      <c r="FM70" s="387"/>
      <c r="FN70" s="387"/>
      <c r="FO70" s="387"/>
      <c r="FP70" s="387"/>
      <c r="FQ70" s="387"/>
      <c r="FR70" s="387"/>
      <c r="FS70" s="387"/>
      <c r="FT70" s="387"/>
      <c r="FU70" s="387"/>
      <c r="FV70" s="387"/>
      <c r="FW70" s="387"/>
      <c r="FX70" s="387"/>
      <c r="FY70" s="387"/>
      <c r="FZ70" s="387"/>
      <c r="GA70" s="387"/>
      <c r="GB70" s="387"/>
      <c r="GC70" s="387"/>
      <c r="GD70" s="387"/>
      <c r="GE70" s="387"/>
      <c r="GF70" s="387"/>
      <c r="GG70" s="387"/>
      <c r="GH70" s="387"/>
      <c r="GI70" s="387"/>
      <c r="GJ70" s="387"/>
      <c r="GK70" s="387"/>
      <c r="GL70" s="387"/>
      <c r="GM70" s="387"/>
      <c r="GN70" s="387"/>
      <c r="GO70" s="387"/>
      <c r="GP70" s="387"/>
      <c r="GQ70" s="387"/>
      <c r="GR70" s="387"/>
    </row>
    <row r="71" spans="47:200" ht="18.75" customHeight="1"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7"/>
      <c r="BL71" s="387"/>
      <c r="BM71" s="387"/>
      <c r="BN71" s="387"/>
      <c r="BO71" s="387"/>
      <c r="BP71" s="387"/>
      <c r="BQ71" s="387"/>
      <c r="BR71" s="387"/>
      <c r="BS71" s="387"/>
      <c r="BT71" s="387"/>
      <c r="BU71" s="387"/>
      <c r="BV71" s="387"/>
      <c r="BW71" s="387"/>
      <c r="BX71" s="387"/>
      <c r="BY71" s="387"/>
      <c r="BZ71" s="387"/>
      <c r="CA71" s="387"/>
      <c r="CB71" s="387"/>
      <c r="CC71" s="387"/>
      <c r="CD71" s="387"/>
      <c r="CE71" s="387"/>
      <c r="CF71" s="387"/>
      <c r="CG71" s="387"/>
      <c r="CH71" s="387"/>
      <c r="CI71" s="387"/>
      <c r="CJ71" s="387"/>
      <c r="CK71" s="387"/>
      <c r="CL71" s="387"/>
      <c r="CM71" s="387"/>
      <c r="CN71" s="387"/>
      <c r="CO71" s="387"/>
      <c r="CP71" s="387"/>
      <c r="CQ71" s="387"/>
      <c r="CR71" s="387"/>
      <c r="CS71" s="387"/>
      <c r="CT71" s="387"/>
      <c r="CU71" s="387"/>
      <c r="CV71" s="387"/>
      <c r="CW71" s="387"/>
      <c r="CX71" s="387"/>
      <c r="CY71" s="387"/>
      <c r="CZ71" s="387"/>
      <c r="DA71" s="387"/>
      <c r="DB71" s="387"/>
      <c r="DC71" s="387"/>
      <c r="DD71" s="387"/>
      <c r="DE71" s="387"/>
      <c r="DF71" s="387"/>
      <c r="DG71" s="387"/>
      <c r="DH71" s="387"/>
      <c r="DI71" s="387"/>
      <c r="DJ71" s="387"/>
      <c r="DK71" s="387"/>
      <c r="DL71" s="387"/>
      <c r="DM71" s="387"/>
      <c r="DN71" s="387"/>
      <c r="DO71" s="387"/>
      <c r="DP71" s="387"/>
      <c r="DQ71" s="387"/>
      <c r="DR71" s="387"/>
      <c r="DS71" s="387"/>
      <c r="DT71" s="387"/>
      <c r="DU71" s="387"/>
      <c r="DV71" s="387"/>
      <c r="DW71" s="387"/>
      <c r="DX71" s="387"/>
      <c r="DY71" s="387"/>
      <c r="DZ71" s="387"/>
      <c r="EA71" s="387"/>
      <c r="EB71" s="387"/>
      <c r="EC71" s="387"/>
      <c r="ED71" s="387"/>
      <c r="EE71" s="387"/>
      <c r="EF71" s="387"/>
      <c r="EG71" s="387"/>
      <c r="EH71" s="387"/>
      <c r="EI71" s="387"/>
      <c r="EJ71" s="387"/>
      <c r="EK71" s="387"/>
      <c r="EL71" s="387"/>
      <c r="EM71" s="387"/>
      <c r="EN71" s="387"/>
      <c r="EO71" s="387"/>
      <c r="EP71" s="387"/>
      <c r="EQ71" s="387"/>
      <c r="ER71" s="387"/>
      <c r="ES71" s="387"/>
      <c r="ET71" s="387"/>
      <c r="EU71" s="387"/>
      <c r="EV71" s="387"/>
      <c r="EW71" s="387"/>
      <c r="EX71" s="387"/>
      <c r="EY71" s="387"/>
      <c r="EZ71" s="387"/>
      <c r="FA71" s="387"/>
      <c r="FB71" s="387"/>
      <c r="FC71" s="387"/>
      <c r="FD71" s="387"/>
      <c r="FE71" s="387"/>
      <c r="FF71" s="387"/>
      <c r="FG71" s="387"/>
      <c r="FH71" s="387"/>
      <c r="FI71" s="387"/>
      <c r="FJ71" s="387"/>
      <c r="FK71" s="387"/>
      <c r="FL71" s="387"/>
      <c r="FM71" s="387"/>
      <c r="FN71" s="387"/>
      <c r="FO71" s="387"/>
      <c r="FP71" s="387"/>
      <c r="FQ71" s="387"/>
      <c r="FR71" s="387"/>
      <c r="FS71" s="387"/>
      <c r="FT71" s="387"/>
      <c r="FU71" s="387"/>
      <c r="FV71" s="387"/>
      <c r="FW71" s="387"/>
      <c r="FX71" s="387"/>
      <c r="FY71" s="387"/>
      <c r="FZ71" s="387"/>
      <c r="GA71" s="387"/>
      <c r="GB71" s="387"/>
      <c r="GC71" s="387"/>
      <c r="GD71" s="387"/>
      <c r="GE71" s="387"/>
      <c r="GF71" s="387"/>
      <c r="GG71" s="387"/>
      <c r="GH71" s="387"/>
      <c r="GI71" s="387"/>
      <c r="GJ71" s="387"/>
      <c r="GK71" s="387"/>
      <c r="GL71" s="387"/>
      <c r="GM71" s="387"/>
      <c r="GN71" s="387"/>
      <c r="GO71" s="387"/>
      <c r="GP71" s="387"/>
      <c r="GQ71" s="387"/>
      <c r="GR71" s="387"/>
    </row>
    <row r="72" spans="47:200" ht="18.75" customHeight="1">
      <c r="AU72" s="387"/>
      <c r="AV72" s="387"/>
      <c r="AW72" s="387"/>
      <c r="AX72" s="387"/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387"/>
      <c r="BL72" s="387"/>
      <c r="BM72" s="387"/>
      <c r="BN72" s="387"/>
      <c r="BO72" s="387"/>
      <c r="BP72" s="387"/>
      <c r="BQ72" s="387"/>
      <c r="BR72" s="387"/>
      <c r="BS72" s="387"/>
      <c r="BT72" s="387"/>
      <c r="BU72" s="387"/>
      <c r="BV72" s="387"/>
      <c r="BW72" s="387"/>
      <c r="BX72" s="387"/>
      <c r="BY72" s="387"/>
      <c r="BZ72" s="387"/>
      <c r="CA72" s="387"/>
      <c r="CB72" s="387"/>
      <c r="CC72" s="387"/>
      <c r="CD72" s="387"/>
      <c r="CE72" s="387"/>
      <c r="CF72" s="387"/>
      <c r="CG72" s="387"/>
      <c r="CH72" s="387"/>
      <c r="CI72" s="387"/>
      <c r="CJ72" s="387"/>
      <c r="CK72" s="387"/>
      <c r="CL72" s="387"/>
      <c r="CM72" s="387"/>
      <c r="CN72" s="387"/>
      <c r="CO72" s="387"/>
      <c r="CP72" s="387"/>
      <c r="CQ72" s="387"/>
      <c r="CR72" s="387"/>
      <c r="CS72" s="387"/>
      <c r="CT72" s="387"/>
      <c r="CU72" s="387"/>
      <c r="CV72" s="387"/>
      <c r="CW72" s="387"/>
      <c r="CX72" s="387"/>
      <c r="CY72" s="387"/>
      <c r="CZ72" s="387"/>
      <c r="DA72" s="387"/>
      <c r="DB72" s="387"/>
      <c r="DC72" s="387"/>
      <c r="DD72" s="387"/>
      <c r="DE72" s="387"/>
      <c r="DF72" s="387"/>
      <c r="DG72" s="387"/>
      <c r="DH72" s="387"/>
      <c r="DI72" s="387"/>
      <c r="DJ72" s="387"/>
      <c r="DK72" s="387"/>
      <c r="DL72" s="387"/>
      <c r="DM72" s="387"/>
      <c r="DN72" s="387"/>
      <c r="DO72" s="387"/>
      <c r="DP72" s="387"/>
      <c r="DQ72" s="387"/>
      <c r="DR72" s="387"/>
      <c r="DS72" s="387"/>
      <c r="DT72" s="387"/>
      <c r="DU72" s="387"/>
      <c r="DV72" s="387"/>
      <c r="DW72" s="387"/>
      <c r="DX72" s="387"/>
      <c r="DY72" s="387"/>
      <c r="DZ72" s="387"/>
      <c r="EA72" s="387"/>
      <c r="EB72" s="387"/>
      <c r="EC72" s="387"/>
      <c r="ED72" s="387"/>
      <c r="EE72" s="387"/>
      <c r="EF72" s="387"/>
      <c r="EG72" s="387"/>
      <c r="EH72" s="387"/>
      <c r="EI72" s="387"/>
      <c r="EJ72" s="387"/>
      <c r="EK72" s="387"/>
      <c r="EL72" s="387"/>
      <c r="EM72" s="387"/>
      <c r="EN72" s="387"/>
      <c r="EO72" s="387"/>
      <c r="EP72" s="387"/>
      <c r="EQ72" s="387"/>
      <c r="ER72" s="387"/>
      <c r="ES72" s="387"/>
      <c r="ET72" s="387"/>
      <c r="EU72" s="387"/>
      <c r="EV72" s="387"/>
      <c r="EW72" s="387"/>
      <c r="EX72" s="387"/>
      <c r="EY72" s="387"/>
      <c r="EZ72" s="387"/>
      <c r="FA72" s="387"/>
      <c r="FB72" s="387"/>
      <c r="FC72" s="387"/>
      <c r="FD72" s="387"/>
      <c r="FE72" s="387"/>
      <c r="FF72" s="387"/>
      <c r="FG72" s="387"/>
      <c r="FH72" s="387"/>
      <c r="FI72" s="387"/>
      <c r="FJ72" s="387"/>
      <c r="FK72" s="387"/>
      <c r="FL72" s="387"/>
      <c r="FM72" s="387"/>
      <c r="FN72" s="387"/>
      <c r="FO72" s="387"/>
      <c r="FP72" s="387"/>
      <c r="FQ72" s="387"/>
      <c r="FR72" s="387"/>
      <c r="FS72" s="387"/>
      <c r="FT72" s="387"/>
      <c r="FU72" s="387"/>
      <c r="FV72" s="387"/>
      <c r="FW72" s="387"/>
      <c r="FX72" s="387"/>
      <c r="FY72" s="387"/>
      <c r="FZ72" s="387"/>
      <c r="GA72" s="387"/>
      <c r="GB72" s="387"/>
      <c r="GC72" s="387"/>
      <c r="GD72" s="387"/>
      <c r="GE72" s="387"/>
      <c r="GF72" s="387"/>
      <c r="GG72" s="387"/>
      <c r="GH72" s="387"/>
      <c r="GI72" s="387"/>
      <c r="GJ72" s="387"/>
      <c r="GK72" s="387"/>
      <c r="GL72" s="387"/>
      <c r="GM72" s="387"/>
      <c r="GN72" s="387"/>
      <c r="GO72" s="387"/>
      <c r="GP72" s="387"/>
      <c r="GQ72" s="387"/>
      <c r="GR72" s="387"/>
    </row>
    <row r="73" spans="47:200" ht="18.75" customHeight="1">
      <c r="AU73" s="387"/>
      <c r="AV73" s="387"/>
      <c r="AW73" s="387"/>
      <c r="AX73" s="387"/>
      <c r="AY73" s="387"/>
      <c r="AZ73" s="387"/>
      <c r="BA73" s="387"/>
      <c r="BB73" s="387"/>
      <c r="BC73" s="387"/>
      <c r="BD73" s="387"/>
      <c r="BE73" s="387"/>
      <c r="BF73" s="387"/>
      <c r="BG73" s="387"/>
      <c r="BH73" s="387"/>
      <c r="BI73" s="387"/>
      <c r="BJ73" s="387"/>
      <c r="BK73" s="387"/>
      <c r="BL73" s="387"/>
      <c r="BM73" s="387"/>
      <c r="BN73" s="387"/>
      <c r="BO73" s="387"/>
      <c r="BP73" s="387"/>
      <c r="BQ73" s="387"/>
      <c r="BR73" s="387"/>
      <c r="BS73" s="387"/>
      <c r="BT73" s="387"/>
      <c r="BU73" s="387"/>
      <c r="BV73" s="387"/>
      <c r="BW73" s="387"/>
      <c r="BX73" s="387"/>
      <c r="BY73" s="387"/>
      <c r="BZ73" s="387"/>
      <c r="CA73" s="387"/>
      <c r="CB73" s="387"/>
      <c r="CC73" s="387"/>
      <c r="CD73" s="387"/>
      <c r="CE73" s="387"/>
      <c r="CF73" s="387"/>
      <c r="CG73" s="387"/>
      <c r="CH73" s="387"/>
      <c r="CI73" s="387"/>
      <c r="CJ73" s="387"/>
      <c r="CK73" s="387"/>
      <c r="CL73" s="387"/>
      <c r="CM73" s="387"/>
      <c r="CN73" s="387"/>
      <c r="CO73" s="387"/>
      <c r="CP73" s="387"/>
      <c r="CQ73" s="387"/>
      <c r="CR73" s="387"/>
      <c r="CS73" s="387"/>
      <c r="CT73" s="387"/>
      <c r="CU73" s="387"/>
      <c r="CV73" s="387"/>
      <c r="CW73" s="387"/>
      <c r="CX73" s="387"/>
      <c r="CY73" s="387"/>
      <c r="CZ73" s="387"/>
      <c r="DA73" s="387"/>
      <c r="DB73" s="387"/>
      <c r="DC73" s="387"/>
      <c r="DD73" s="387"/>
      <c r="DE73" s="387"/>
      <c r="DF73" s="387"/>
      <c r="DG73" s="387"/>
      <c r="DH73" s="387"/>
      <c r="DI73" s="387"/>
      <c r="DJ73" s="387"/>
      <c r="DK73" s="387"/>
      <c r="DL73" s="387"/>
      <c r="DM73" s="387"/>
      <c r="DN73" s="387"/>
      <c r="DO73" s="387"/>
      <c r="DP73" s="387"/>
      <c r="DQ73" s="387"/>
      <c r="DR73" s="387"/>
      <c r="DS73" s="387"/>
      <c r="DT73" s="387"/>
      <c r="DU73" s="387"/>
      <c r="DV73" s="387"/>
      <c r="DW73" s="387"/>
      <c r="DX73" s="387"/>
      <c r="DY73" s="387"/>
      <c r="DZ73" s="387"/>
      <c r="EA73" s="387"/>
      <c r="EB73" s="387"/>
      <c r="EC73" s="387"/>
      <c r="ED73" s="387"/>
      <c r="EE73" s="387"/>
      <c r="EF73" s="387"/>
      <c r="EG73" s="387"/>
      <c r="EH73" s="387"/>
      <c r="EI73" s="387"/>
      <c r="EJ73" s="387"/>
      <c r="EK73" s="387"/>
      <c r="EL73" s="387"/>
      <c r="EM73" s="387"/>
      <c r="EN73" s="387"/>
      <c r="EO73" s="387"/>
      <c r="EP73" s="387"/>
      <c r="EQ73" s="387"/>
      <c r="ER73" s="387"/>
      <c r="ES73" s="387"/>
      <c r="ET73" s="387"/>
      <c r="EU73" s="387"/>
      <c r="EV73" s="387"/>
      <c r="EW73" s="387"/>
      <c r="EX73" s="387"/>
      <c r="EY73" s="387"/>
      <c r="EZ73" s="387"/>
      <c r="FA73" s="387"/>
      <c r="FB73" s="387"/>
      <c r="FC73" s="387"/>
      <c r="FD73" s="387"/>
      <c r="FE73" s="387"/>
      <c r="FF73" s="387"/>
      <c r="FG73" s="387"/>
      <c r="FH73" s="387"/>
      <c r="FI73" s="387"/>
      <c r="FJ73" s="387"/>
      <c r="FK73" s="387"/>
      <c r="FL73" s="387"/>
      <c r="FM73" s="387"/>
      <c r="FN73" s="387"/>
      <c r="FO73" s="387"/>
      <c r="FP73" s="387"/>
      <c r="FQ73" s="387"/>
      <c r="FR73" s="387"/>
      <c r="FS73" s="387"/>
      <c r="FT73" s="387"/>
      <c r="FU73" s="387"/>
      <c r="FV73" s="387"/>
      <c r="FW73" s="387"/>
      <c r="FX73" s="387"/>
      <c r="FY73" s="387"/>
      <c r="FZ73" s="387"/>
      <c r="GA73" s="387"/>
      <c r="GB73" s="387"/>
      <c r="GC73" s="387"/>
      <c r="GD73" s="387"/>
      <c r="GE73" s="387"/>
      <c r="GF73" s="387"/>
      <c r="GG73" s="387"/>
      <c r="GH73" s="387"/>
      <c r="GI73" s="387"/>
      <c r="GJ73" s="387"/>
      <c r="GK73" s="387"/>
      <c r="GL73" s="387"/>
      <c r="GM73" s="387"/>
      <c r="GN73" s="387"/>
      <c r="GO73" s="387"/>
      <c r="GP73" s="387"/>
      <c r="GQ73" s="387"/>
      <c r="GR73" s="387"/>
    </row>
    <row r="74" spans="47:200" ht="18.75" customHeight="1"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7"/>
      <c r="BL74" s="387"/>
      <c r="BM74" s="387"/>
      <c r="BN74" s="387"/>
      <c r="BO74" s="387"/>
      <c r="BP74" s="387"/>
      <c r="BQ74" s="387"/>
      <c r="BR74" s="387"/>
      <c r="BS74" s="387"/>
      <c r="BT74" s="387"/>
      <c r="BU74" s="387"/>
      <c r="BV74" s="387"/>
      <c r="BW74" s="387"/>
      <c r="BX74" s="387"/>
      <c r="BY74" s="387"/>
      <c r="BZ74" s="387"/>
      <c r="CA74" s="387"/>
      <c r="CB74" s="387"/>
      <c r="CC74" s="387"/>
      <c r="CD74" s="387"/>
      <c r="CE74" s="387"/>
      <c r="CF74" s="387"/>
      <c r="CG74" s="387"/>
      <c r="CH74" s="387"/>
      <c r="CI74" s="387"/>
      <c r="CJ74" s="387"/>
      <c r="CK74" s="387"/>
      <c r="CL74" s="387"/>
      <c r="CM74" s="387"/>
      <c r="CN74" s="387"/>
      <c r="CO74" s="387"/>
      <c r="CP74" s="387"/>
      <c r="CQ74" s="387"/>
      <c r="CR74" s="387"/>
      <c r="CS74" s="387"/>
      <c r="CT74" s="387"/>
      <c r="CU74" s="387"/>
      <c r="CV74" s="387"/>
      <c r="CW74" s="387"/>
      <c r="CX74" s="387"/>
      <c r="CY74" s="387"/>
      <c r="CZ74" s="387"/>
      <c r="DA74" s="387"/>
      <c r="DB74" s="387"/>
      <c r="DC74" s="387"/>
      <c r="DD74" s="387"/>
      <c r="DE74" s="387"/>
      <c r="DF74" s="387"/>
      <c r="DG74" s="387"/>
      <c r="DH74" s="387"/>
      <c r="DI74" s="387"/>
      <c r="DJ74" s="387"/>
      <c r="DK74" s="387"/>
      <c r="DL74" s="387"/>
      <c r="DM74" s="387"/>
      <c r="DN74" s="387"/>
      <c r="DO74" s="387"/>
      <c r="DP74" s="387"/>
      <c r="DQ74" s="387"/>
      <c r="DR74" s="387"/>
      <c r="DS74" s="387"/>
      <c r="DT74" s="387"/>
      <c r="DU74" s="387"/>
      <c r="DV74" s="387"/>
      <c r="DW74" s="387"/>
      <c r="DX74" s="387"/>
      <c r="DY74" s="387"/>
      <c r="DZ74" s="387"/>
      <c r="EA74" s="387"/>
      <c r="EB74" s="387"/>
      <c r="EC74" s="387"/>
      <c r="ED74" s="387"/>
      <c r="EE74" s="387"/>
      <c r="EF74" s="387"/>
      <c r="EG74" s="387"/>
      <c r="EH74" s="387"/>
      <c r="EI74" s="387"/>
      <c r="EJ74" s="387"/>
      <c r="EK74" s="387"/>
      <c r="EL74" s="387"/>
      <c r="EM74" s="387"/>
      <c r="EN74" s="387"/>
      <c r="EO74" s="387"/>
      <c r="EP74" s="387"/>
      <c r="EQ74" s="387"/>
      <c r="ER74" s="387"/>
      <c r="ES74" s="387"/>
      <c r="ET74" s="387"/>
      <c r="EU74" s="387"/>
      <c r="EV74" s="387"/>
      <c r="EW74" s="387"/>
      <c r="EX74" s="387"/>
      <c r="EY74" s="387"/>
      <c r="EZ74" s="387"/>
      <c r="FA74" s="387"/>
      <c r="FB74" s="387"/>
      <c r="FC74" s="387"/>
      <c r="FD74" s="387"/>
      <c r="FE74" s="387"/>
      <c r="FF74" s="387"/>
      <c r="FG74" s="387"/>
      <c r="FH74" s="387"/>
      <c r="FI74" s="387"/>
      <c r="FJ74" s="387"/>
      <c r="FK74" s="387"/>
      <c r="FL74" s="387"/>
      <c r="FM74" s="387"/>
      <c r="FN74" s="387"/>
      <c r="FO74" s="387"/>
      <c r="FP74" s="387"/>
      <c r="FQ74" s="387"/>
      <c r="FR74" s="387"/>
      <c r="FS74" s="387"/>
      <c r="FT74" s="387"/>
      <c r="FU74" s="387"/>
      <c r="FV74" s="387"/>
      <c r="FW74" s="387"/>
      <c r="FX74" s="387"/>
      <c r="FY74" s="387"/>
      <c r="FZ74" s="387"/>
      <c r="GA74" s="387"/>
      <c r="GB74" s="387"/>
      <c r="GC74" s="387"/>
      <c r="GD74" s="387"/>
      <c r="GE74" s="387"/>
      <c r="GF74" s="387"/>
      <c r="GG74" s="387"/>
      <c r="GH74" s="387"/>
      <c r="GI74" s="387"/>
      <c r="GJ74" s="387"/>
      <c r="GK74" s="387"/>
      <c r="GL74" s="387"/>
      <c r="GM74" s="387"/>
      <c r="GN74" s="387"/>
      <c r="GO74" s="387"/>
      <c r="GP74" s="387"/>
      <c r="GQ74" s="387"/>
      <c r="GR74" s="387"/>
    </row>
    <row r="75" spans="47:200" ht="18.75" customHeight="1"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7"/>
      <c r="BL75" s="387"/>
      <c r="BM75" s="387"/>
      <c r="BN75" s="387"/>
      <c r="BO75" s="387"/>
      <c r="BP75" s="387"/>
      <c r="BQ75" s="387"/>
      <c r="BR75" s="387"/>
      <c r="BS75" s="387"/>
      <c r="BT75" s="387"/>
      <c r="BU75" s="387"/>
      <c r="BV75" s="387"/>
      <c r="BW75" s="387"/>
      <c r="BX75" s="387"/>
      <c r="BY75" s="387"/>
      <c r="BZ75" s="387"/>
      <c r="CA75" s="387"/>
      <c r="CB75" s="387"/>
      <c r="CC75" s="387"/>
      <c r="CD75" s="387"/>
      <c r="CE75" s="387"/>
      <c r="CF75" s="387"/>
      <c r="CG75" s="387"/>
      <c r="CH75" s="387"/>
      <c r="CI75" s="387"/>
      <c r="CJ75" s="387"/>
      <c r="CK75" s="387"/>
      <c r="CL75" s="387"/>
      <c r="CM75" s="387"/>
      <c r="CN75" s="387"/>
      <c r="CO75" s="387"/>
      <c r="CP75" s="387"/>
      <c r="CQ75" s="387"/>
      <c r="CR75" s="387"/>
      <c r="CS75" s="387"/>
      <c r="CT75" s="387"/>
      <c r="CU75" s="387"/>
      <c r="CV75" s="387"/>
      <c r="CW75" s="387"/>
      <c r="CX75" s="387"/>
      <c r="CY75" s="387"/>
      <c r="CZ75" s="387"/>
      <c r="DA75" s="387"/>
      <c r="DB75" s="387"/>
      <c r="DC75" s="387"/>
      <c r="DD75" s="387"/>
      <c r="DE75" s="387"/>
      <c r="DF75" s="387"/>
      <c r="DG75" s="387"/>
      <c r="DH75" s="387"/>
      <c r="DI75" s="387"/>
      <c r="DJ75" s="387"/>
      <c r="DK75" s="387"/>
      <c r="DL75" s="387"/>
      <c r="DM75" s="387"/>
      <c r="DN75" s="387"/>
      <c r="DO75" s="387"/>
      <c r="DP75" s="387"/>
      <c r="DQ75" s="387"/>
      <c r="DR75" s="387"/>
      <c r="DS75" s="387"/>
      <c r="DT75" s="387"/>
      <c r="DU75" s="387"/>
      <c r="DV75" s="387"/>
      <c r="DW75" s="387"/>
      <c r="DX75" s="387"/>
      <c r="DY75" s="387"/>
      <c r="DZ75" s="387"/>
      <c r="EA75" s="387"/>
      <c r="EB75" s="387"/>
      <c r="EC75" s="387"/>
      <c r="ED75" s="387"/>
      <c r="EE75" s="387"/>
      <c r="EF75" s="387"/>
      <c r="EG75" s="387"/>
      <c r="EH75" s="387"/>
      <c r="EI75" s="387"/>
      <c r="EJ75" s="387"/>
      <c r="EK75" s="387"/>
      <c r="EL75" s="387"/>
      <c r="EM75" s="387"/>
      <c r="EN75" s="387"/>
      <c r="EO75" s="387"/>
      <c r="EP75" s="387"/>
      <c r="EQ75" s="387"/>
      <c r="ER75" s="387"/>
      <c r="ES75" s="387"/>
      <c r="ET75" s="387"/>
      <c r="EU75" s="387"/>
      <c r="EV75" s="387"/>
      <c r="EW75" s="387"/>
      <c r="EX75" s="387"/>
      <c r="EY75" s="387"/>
      <c r="EZ75" s="387"/>
      <c r="FA75" s="387"/>
      <c r="FB75" s="387"/>
      <c r="FC75" s="387"/>
      <c r="FD75" s="387"/>
      <c r="FE75" s="387"/>
      <c r="FF75" s="387"/>
      <c r="FG75" s="387"/>
      <c r="FH75" s="387"/>
      <c r="FI75" s="387"/>
      <c r="FJ75" s="387"/>
      <c r="FK75" s="387"/>
      <c r="FL75" s="387"/>
      <c r="FM75" s="387"/>
      <c r="FN75" s="387"/>
      <c r="FO75" s="387"/>
      <c r="FP75" s="387"/>
      <c r="FQ75" s="387"/>
      <c r="FR75" s="387"/>
      <c r="FS75" s="387"/>
      <c r="FT75" s="387"/>
      <c r="FU75" s="387"/>
      <c r="FV75" s="387"/>
      <c r="FW75" s="387"/>
      <c r="FX75" s="387"/>
      <c r="FY75" s="387"/>
      <c r="FZ75" s="387"/>
      <c r="GA75" s="387"/>
      <c r="GB75" s="387"/>
      <c r="GC75" s="387"/>
      <c r="GD75" s="387"/>
      <c r="GE75" s="387"/>
      <c r="GF75" s="387"/>
      <c r="GG75" s="387"/>
      <c r="GH75" s="387"/>
      <c r="GI75" s="387"/>
      <c r="GJ75" s="387"/>
      <c r="GK75" s="387"/>
      <c r="GL75" s="387"/>
      <c r="GM75" s="387"/>
      <c r="GN75" s="387"/>
      <c r="GO75" s="387"/>
      <c r="GP75" s="387"/>
      <c r="GQ75" s="387"/>
      <c r="GR75" s="387"/>
    </row>
    <row r="76" spans="47:200" ht="18.75" customHeight="1"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387"/>
      <c r="BG76" s="387"/>
      <c r="BH76" s="387"/>
      <c r="BI76" s="387"/>
      <c r="BJ76" s="387"/>
      <c r="BK76" s="387"/>
      <c r="BL76" s="387"/>
      <c r="BM76" s="387"/>
      <c r="BN76" s="387"/>
      <c r="BO76" s="387"/>
      <c r="BP76" s="387"/>
      <c r="BQ76" s="387"/>
      <c r="BR76" s="387"/>
      <c r="BS76" s="387"/>
      <c r="BT76" s="387"/>
      <c r="BU76" s="387"/>
      <c r="BV76" s="387"/>
      <c r="BW76" s="387"/>
      <c r="BX76" s="387"/>
      <c r="BY76" s="387"/>
      <c r="BZ76" s="387"/>
      <c r="CA76" s="387"/>
      <c r="CB76" s="387"/>
      <c r="CC76" s="387"/>
      <c r="CD76" s="387"/>
      <c r="CE76" s="387"/>
      <c r="CF76" s="387"/>
      <c r="CG76" s="387"/>
      <c r="CH76" s="387"/>
      <c r="CI76" s="387"/>
      <c r="CJ76" s="387"/>
      <c r="CK76" s="387"/>
      <c r="CL76" s="387"/>
      <c r="CM76" s="387"/>
      <c r="CN76" s="387"/>
      <c r="CO76" s="387"/>
      <c r="CP76" s="387"/>
      <c r="CQ76" s="387"/>
      <c r="CR76" s="387"/>
      <c r="CS76" s="387"/>
      <c r="CT76" s="387"/>
      <c r="CU76" s="387"/>
      <c r="CV76" s="387"/>
      <c r="CW76" s="387"/>
      <c r="CX76" s="387"/>
      <c r="CY76" s="387"/>
      <c r="CZ76" s="387"/>
      <c r="DA76" s="387"/>
      <c r="DB76" s="387"/>
      <c r="DC76" s="387"/>
      <c r="DD76" s="387"/>
      <c r="DE76" s="387"/>
      <c r="DF76" s="387"/>
      <c r="DG76" s="387"/>
      <c r="DH76" s="387"/>
      <c r="DI76" s="387"/>
      <c r="DJ76" s="387"/>
      <c r="DK76" s="387"/>
      <c r="DL76" s="387"/>
      <c r="DM76" s="387"/>
      <c r="DN76" s="387"/>
      <c r="DO76" s="387"/>
      <c r="DP76" s="387"/>
      <c r="DQ76" s="387"/>
      <c r="DR76" s="387"/>
      <c r="DS76" s="387"/>
      <c r="DT76" s="387"/>
      <c r="DU76" s="387"/>
      <c r="DV76" s="387"/>
      <c r="DW76" s="387"/>
      <c r="DX76" s="387"/>
      <c r="DY76" s="387"/>
      <c r="DZ76" s="387"/>
      <c r="EA76" s="387"/>
      <c r="EB76" s="387"/>
      <c r="EC76" s="387"/>
      <c r="ED76" s="387"/>
      <c r="EE76" s="387"/>
      <c r="EF76" s="387"/>
      <c r="EG76" s="387"/>
      <c r="EH76" s="387"/>
      <c r="EI76" s="387"/>
      <c r="EJ76" s="387"/>
      <c r="EK76" s="387"/>
      <c r="EL76" s="387"/>
      <c r="EM76" s="387"/>
      <c r="EN76" s="387"/>
      <c r="EO76" s="387"/>
      <c r="EP76" s="387"/>
      <c r="EQ76" s="387"/>
      <c r="ER76" s="387"/>
      <c r="ES76" s="387"/>
      <c r="ET76" s="387"/>
      <c r="EU76" s="387"/>
      <c r="EV76" s="387"/>
      <c r="EW76" s="387"/>
      <c r="EX76" s="387"/>
      <c r="EY76" s="387"/>
      <c r="EZ76" s="387"/>
      <c r="FA76" s="387"/>
      <c r="FB76" s="387"/>
      <c r="FC76" s="387"/>
      <c r="FD76" s="387"/>
      <c r="FE76" s="387"/>
      <c r="FF76" s="387"/>
      <c r="FG76" s="387"/>
      <c r="FH76" s="387"/>
      <c r="FI76" s="387"/>
      <c r="FJ76" s="387"/>
      <c r="FK76" s="387"/>
      <c r="FL76" s="387"/>
      <c r="FM76" s="387"/>
      <c r="FN76" s="387"/>
      <c r="FO76" s="387"/>
      <c r="FP76" s="387"/>
      <c r="FQ76" s="387"/>
      <c r="FR76" s="387"/>
      <c r="FS76" s="387"/>
      <c r="FT76" s="387"/>
      <c r="FU76" s="387"/>
      <c r="FV76" s="387"/>
      <c r="FW76" s="387"/>
      <c r="FX76" s="387"/>
      <c r="FY76" s="387"/>
      <c r="FZ76" s="387"/>
      <c r="GA76" s="387"/>
      <c r="GB76" s="387"/>
      <c r="GC76" s="387"/>
      <c r="GD76" s="387"/>
      <c r="GE76" s="387"/>
      <c r="GF76" s="387"/>
      <c r="GG76" s="387"/>
      <c r="GH76" s="387"/>
      <c r="GI76" s="387"/>
      <c r="GJ76" s="387"/>
      <c r="GK76" s="387"/>
      <c r="GL76" s="387"/>
      <c r="GM76" s="387"/>
      <c r="GN76" s="387"/>
      <c r="GO76" s="387"/>
      <c r="GP76" s="387"/>
      <c r="GQ76" s="387"/>
      <c r="GR76" s="387"/>
    </row>
    <row r="77" spans="47:200" ht="18.75" customHeight="1">
      <c r="AU77" s="387"/>
      <c r="AV77" s="387"/>
      <c r="AW77" s="387"/>
      <c r="AX77" s="387"/>
      <c r="AY77" s="387"/>
      <c r="AZ77" s="387"/>
      <c r="BA77" s="387"/>
      <c r="BB77" s="387"/>
      <c r="BC77" s="387"/>
      <c r="BD77" s="387"/>
      <c r="BE77" s="387"/>
      <c r="BF77" s="387"/>
      <c r="BG77" s="387"/>
      <c r="BH77" s="387"/>
      <c r="BI77" s="387"/>
      <c r="BJ77" s="387"/>
      <c r="BK77" s="387"/>
      <c r="BL77" s="387"/>
      <c r="BM77" s="387"/>
      <c r="BN77" s="387"/>
      <c r="BO77" s="387"/>
      <c r="BP77" s="387"/>
      <c r="BQ77" s="387"/>
      <c r="BR77" s="387"/>
      <c r="BS77" s="387"/>
      <c r="BT77" s="387"/>
      <c r="BU77" s="387"/>
      <c r="BV77" s="387"/>
      <c r="BW77" s="387"/>
      <c r="BX77" s="387"/>
      <c r="BY77" s="387"/>
      <c r="BZ77" s="387"/>
      <c r="CA77" s="387"/>
      <c r="CB77" s="387"/>
      <c r="CC77" s="387"/>
      <c r="CD77" s="387"/>
      <c r="CE77" s="387"/>
      <c r="CF77" s="387"/>
      <c r="CG77" s="387"/>
      <c r="CH77" s="387"/>
      <c r="CI77" s="387"/>
      <c r="CJ77" s="387"/>
      <c r="CK77" s="387"/>
      <c r="CL77" s="387"/>
      <c r="CM77" s="387"/>
      <c r="CN77" s="387"/>
      <c r="CO77" s="387"/>
      <c r="CP77" s="387"/>
      <c r="CQ77" s="387"/>
      <c r="CR77" s="387"/>
      <c r="CS77" s="387"/>
      <c r="CT77" s="387"/>
      <c r="CU77" s="387"/>
      <c r="CV77" s="387"/>
      <c r="CW77" s="387"/>
      <c r="CX77" s="387"/>
      <c r="CY77" s="387"/>
      <c r="CZ77" s="387"/>
      <c r="DA77" s="387"/>
      <c r="DB77" s="387"/>
      <c r="DC77" s="387"/>
      <c r="DD77" s="387"/>
      <c r="DE77" s="387"/>
      <c r="DF77" s="387"/>
      <c r="DG77" s="387"/>
      <c r="DH77" s="387"/>
      <c r="DI77" s="387"/>
      <c r="DJ77" s="387"/>
      <c r="DK77" s="387"/>
      <c r="DL77" s="387"/>
      <c r="DM77" s="387"/>
      <c r="DN77" s="387"/>
      <c r="DO77" s="387"/>
      <c r="DP77" s="387"/>
      <c r="DQ77" s="387"/>
      <c r="DR77" s="387"/>
      <c r="DS77" s="387"/>
      <c r="DT77" s="387"/>
      <c r="DU77" s="387"/>
      <c r="DV77" s="387"/>
      <c r="DW77" s="387"/>
      <c r="DX77" s="387"/>
      <c r="DY77" s="387"/>
      <c r="DZ77" s="387"/>
      <c r="EA77" s="387"/>
      <c r="EB77" s="387"/>
      <c r="EC77" s="387"/>
      <c r="ED77" s="387"/>
      <c r="EE77" s="387"/>
      <c r="EF77" s="387"/>
      <c r="EG77" s="387"/>
      <c r="EH77" s="387"/>
      <c r="EI77" s="387"/>
      <c r="EJ77" s="387"/>
      <c r="EK77" s="387"/>
      <c r="EL77" s="387"/>
      <c r="EM77" s="387"/>
      <c r="EN77" s="387"/>
      <c r="EO77" s="387"/>
      <c r="EP77" s="387"/>
      <c r="EQ77" s="387"/>
      <c r="ER77" s="387"/>
      <c r="ES77" s="387"/>
      <c r="ET77" s="387"/>
      <c r="EU77" s="387"/>
      <c r="EV77" s="387"/>
      <c r="EW77" s="387"/>
      <c r="EX77" s="387"/>
      <c r="EY77" s="387"/>
      <c r="EZ77" s="387"/>
      <c r="FA77" s="387"/>
      <c r="FB77" s="387"/>
      <c r="FC77" s="387"/>
      <c r="FD77" s="387"/>
      <c r="FE77" s="387"/>
      <c r="FF77" s="387"/>
      <c r="FG77" s="387"/>
      <c r="FH77" s="387"/>
      <c r="FI77" s="387"/>
      <c r="FJ77" s="387"/>
      <c r="FK77" s="387"/>
      <c r="FL77" s="387"/>
      <c r="FM77" s="387"/>
      <c r="FN77" s="387"/>
      <c r="FO77" s="387"/>
      <c r="FP77" s="387"/>
      <c r="FQ77" s="387"/>
      <c r="FR77" s="387"/>
      <c r="FS77" s="387"/>
      <c r="FT77" s="387"/>
      <c r="FU77" s="387"/>
      <c r="FV77" s="387"/>
      <c r="FW77" s="387"/>
      <c r="FX77" s="387"/>
      <c r="FY77" s="387"/>
      <c r="FZ77" s="387"/>
      <c r="GA77" s="387"/>
      <c r="GB77" s="387"/>
      <c r="GC77" s="387"/>
      <c r="GD77" s="387"/>
      <c r="GE77" s="387"/>
      <c r="GF77" s="387"/>
      <c r="GG77" s="387"/>
      <c r="GH77" s="387"/>
      <c r="GI77" s="387"/>
      <c r="GJ77" s="387"/>
      <c r="GK77" s="387"/>
      <c r="GL77" s="387"/>
      <c r="GM77" s="387"/>
      <c r="GN77" s="387"/>
      <c r="GO77" s="387"/>
      <c r="GP77" s="387"/>
      <c r="GQ77" s="387"/>
      <c r="GR77" s="387"/>
    </row>
    <row r="78" spans="47:200" ht="18.75" customHeight="1">
      <c r="AU78" s="387"/>
      <c r="AV78" s="387"/>
      <c r="AW78" s="387"/>
      <c r="AX78" s="387"/>
      <c r="AY78" s="387"/>
      <c r="AZ78" s="387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/>
      <c r="BN78" s="387"/>
      <c r="BO78" s="387"/>
      <c r="BP78" s="387"/>
      <c r="BQ78" s="387"/>
      <c r="BR78" s="387"/>
      <c r="BS78" s="387"/>
      <c r="BT78" s="387"/>
      <c r="BU78" s="387"/>
      <c r="BV78" s="387"/>
      <c r="BW78" s="387"/>
      <c r="BX78" s="387"/>
      <c r="BY78" s="387"/>
      <c r="BZ78" s="387"/>
      <c r="CA78" s="387"/>
      <c r="CB78" s="387"/>
      <c r="CC78" s="387"/>
      <c r="CD78" s="387"/>
      <c r="CE78" s="387"/>
      <c r="CF78" s="387"/>
      <c r="CG78" s="387"/>
      <c r="CH78" s="387"/>
      <c r="CI78" s="387"/>
      <c r="CJ78" s="387"/>
      <c r="CK78" s="387"/>
      <c r="CL78" s="387"/>
      <c r="CM78" s="387"/>
      <c r="CN78" s="387"/>
      <c r="CO78" s="387"/>
      <c r="CP78" s="387"/>
      <c r="CQ78" s="387"/>
      <c r="CR78" s="387"/>
      <c r="CS78" s="387"/>
      <c r="CT78" s="387"/>
      <c r="CU78" s="387"/>
      <c r="CV78" s="387"/>
      <c r="CW78" s="387"/>
      <c r="CX78" s="387"/>
      <c r="CY78" s="387"/>
      <c r="CZ78" s="387"/>
      <c r="DA78" s="387"/>
      <c r="DB78" s="387"/>
      <c r="DC78" s="387"/>
      <c r="DD78" s="387"/>
      <c r="DE78" s="387"/>
      <c r="DF78" s="387"/>
      <c r="DG78" s="387"/>
      <c r="DH78" s="387"/>
      <c r="DI78" s="387"/>
      <c r="DJ78" s="387"/>
      <c r="DK78" s="387"/>
      <c r="DL78" s="387"/>
      <c r="DM78" s="387"/>
      <c r="DN78" s="387"/>
      <c r="DO78" s="387"/>
      <c r="DP78" s="387"/>
      <c r="DQ78" s="387"/>
      <c r="DR78" s="387"/>
      <c r="DS78" s="387"/>
      <c r="DT78" s="387"/>
      <c r="DU78" s="387"/>
      <c r="DV78" s="387"/>
      <c r="DW78" s="387"/>
      <c r="DX78" s="387"/>
      <c r="DY78" s="387"/>
      <c r="DZ78" s="387"/>
      <c r="EA78" s="387"/>
      <c r="EB78" s="387"/>
      <c r="EC78" s="387"/>
      <c r="ED78" s="387"/>
      <c r="EE78" s="387"/>
      <c r="EF78" s="387"/>
      <c r="EG78" s="387"/>
      <c r="EH78" s="387"/>
      <c r="EI78" s="387"/>
      <c r="EJ78" s="387"/>
      <c r="EK78" s="387"/>
      <c r="EL78" s="387"/>
      <c r="EM78" s="387"/>
      <c r="EN78" s="387"/>
      <c r="EO78" s="387"/>
      <c r="EP78" s="387"/>
      <c r="EQ78" s="387"/>
      <c r="ER78" s="387"/>
      <c r="ES78" s="387"/>
      <c r="ET78" s="387"/>
      <c r="EU78" s="387"/>
      <c r="EV78" s="387"/>
      <c r="EW78" s="387"/>
      <c r="EX78" s="387"/>
      <c r="EY78" s="387"/>
      <c r="EZ78" s="387"/>
      <c r="FA78" s="387"/>
      <c r="FB78" s="387"/>
      <c r="FC78" s="387"/>
      <c r="FD78" s="387"/>
      <c r="FE78" s="387"/>
      <c r="FF78" s="387"/>
      <c r="FG78" s="387"/>
      <c r="FH78" s="387"/>
      <c r="FI78" s="387"/>
      <c r="FJ78" s="387"/>
      <c r="FK78" s="387"/>
      <c r="FL78" s="387"/>
      <c r="FM78" s="387"/>
      <c r="FN78" s="387"/>
      <c r="FO78" s="387"/>
      <c r="FP78" s="387"/>
      <c r="FQ78" s="387"/>
      <c r="FR78" s="387"/>
      <c r="FS78" s="387"/>
      <c r="FT78" s="387"/>
      <c r="FU78" s="387"/>
      <c r="FV78" s="387"/>
      <c r="FW78" s="387"/>
      <c r="FX78" s="387"/>
      <c r="FY78" s="387"/>
      <c r="FZ78" s="387"/>
      <c r="GA78" s="387"/>
      <c r="GB78" s="387"/>
      <c r="GC78" s="387"/>
      <c r="GD78" s="387"/>
      <c r="GE78" s="387"/>
      <c r="GF78" s="387"/>
      <c r="GG78" s="387"/>
      <c r="GH78" s="387"/>
      <c r="GI78" s="387"/>
      <c r="GJ78" s="387"/>
      <c r="GK78" s="387"/>
      <c r="GL78" s="387"/>
      <c r="GM78" s="387"/>
      <c r="GN78" s="387"/>
      <c r="GO78" s="387"/>
      <c r="GP78" s="387"/>
      <c r="GQ78" s="387"/>
      <c r="GR78" s="387"/>
    </row>
    <row r="79" spans="47:200" ht="18.75" customHeight="1">
      <c r="AU79" s="387"/>
      <c r="AV79" s="387"/>
      <c r="AW79" s="387"/>
      <c r="AX79" s="387"/>
      <c r="AY79" s="387"/>
      <c r="AZ79" s="387"/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7"/>
      <c r="BL79" s="387"/>
      <c r="BM79" s="387"/>
      <c r="BN79" s="387"/>
      <c r="BO79" s="387"/>
      <c r="BP79" s="387"/>
      <c r="BQ79" s="387"/>
      <c r="BR79" s="387"/>
      <c r="BS79" s="387"/>
      <c r="BT79" s="387"/>
      <c r="BU79" s="387"/>
      <c r="BV79" s="387"/>
      <c r="BW79" s="387"/>
      <c r="BX79" s="387"/>
      <c r="BY79" s="387"/>
      <c r="BZ79" s="387"/>
      <c r="CA79" s="387"/>
      <c r="CB79" s="387"/>
      <c r="CC79" s="387"/>
      <c r="CD79" s="387"/>
      <c r="CE79" s="387"/>
      <c r="CF79" s="387"/>
      <c r="CG79" s="387"/>
      <c r="CH79" s="387"/>
      <c r="CI79" s="387"/>
      <c r="CJ79" s="387"/>
      <c r="CK79" s="387"/>
      <c r="CL79" s="387"/>
      <c r="CM79" s="387"/>
      <c r="CN79" s="387"/>
      <c r="CO79" s="387"/>
      <c r="CP79" s="387"/>
      <c r="CQ79" s="387"/>
      <c r="CR79" s="387"/>
      <c r="CS79" s="387"/>
      <c r="CT79" s="387"/>
      <c r="CU79" s="387"/>
      <c r="CV79" s="387"/>
      <c r="CW79" s="387"/>
      <c r="CX79" s="387"/>
      <c r="CY79" s="387"/>
      <c r="CZ79" s="387"/>
      <c r="DA79" s="387"/>
      <c r="DB79" s="387"/>
      <c r="DC79" s="387"/>
      <c r="DD79" s="387"/>
      <c r="DE79" s="387"/>
      <c r="DF79" s="387"/>
      <c r="DG79" s="387"/>
      <c r="DH79" s="387"/>
      <c r="DI79" s="387"/>
      <c r="DJ79" s="387"/>
      <c r="DK79" s="387"/>
      <c r="DL79" s="387"/>
      <c r="DM79" s="387"/>
      <c r="DN79" s="387"/>
      <c r="DO79" s="387"/>
      <c r="DP79" s="387"/>
      <c r="DQ79" s="387"/>
      <c r="DR79" s="387"/>
      <c r="DS79" s="387"/>
      <c r="DT79" s="387"/>
      <c r="DU79" s="387"/>
      <c r="DV79" s="387"/>
      <c r="DW79" s="387"/>
      <c r="DX79" s="387"/>
      <c r="DY79" s="387"/>
      <c r="DZ79" s="387"/>
      <c r="EA79" s="387"/>
      <c r="EB79" s="387"/>
      <c r="EC79" s="387"/>
      <c r="ED79" s="387"/>
      <c r="EE79" s="387"/>
      <c r="EF79" s="387"/>
      <c r="EG79" s="387"/>
      <c r="EH79" s="387"/>
      <c r="EI79" s="387"/>
      <c r="EJ79" s="387"/>
      <c r="EK79" s="387"/>
      <c r="EL79" s="387"/>
      <c r="EM79" s="387"/>
      <c r="EN79" s="387"/>
      <c r="EO79" s="387"/>
      <c r="EP79" s="387"/>
      <c r="EQ79" s="387"/>
      <c r="ER79" s="387"/>
      <c r="ES79" s="387"/>
      <c r="ET79" s="387"/>
      <c r="EU79" s="387"/>
      <c r="EV79" s="387"/>
      <c r="EW79" s="387"/>
      <c r="EX79" s="387"/>
      <c r="EY79" s="387"/>
      <c r="EZ79" s="387"/>
      <c r="FA79" s="387"/>
      <c r="FB79" s="387"/>
      <c r="FC79" s="387"/>
      <c r="FD79" s="387"/>
      <c r="FE79" s="387"/>
      <c r="FF79" s="387"/>
      <c r="FG79" s="387"/>
      <c r="FH79" s="387"/>
      <c r="FI79" s="387"/>
      <c r="FJ79" s="387"/>
      <c r="FK79" s="387"/>
      <c r="FL79" s="387"/>
      <c r="FM79" s="387"/>
      <c r="FN79" s="387"/>
      <c r="FO79" s="387"/>
      <c r="FP79" s="387"/>
      <c r="FQ79" s="387"/>
      <c r="FR79" s="387"/>
      <c r="FS79" s="387"/>
      <c r="FT79" s="387"/>
      <c r="FU79" s="387"/>
      <c r="FV79" s="387"/>
      <c r="FW79" s="387"/>
      <c r="FX79" s="387"/>
      <c r="FY79" s="387"/>
      <c r="FZ79" s="387"/>
      <c r="GA79" s="387"/>
      <c r="GB79" s="387"/>
      <c r="GC79" s="387"/>
      <c r="GD79" s="387"/>
      <c r="GE79" s="387"/>
      <c r="GF79" s="387"/>
      <c r="GG79" s="387"/>
      <c r="GH79" s="387"/>
      <c r="GI79" s="387"/>
      <c r="GJ79" s="387"/>
      <c r="GK79" s="387"/>
      <c r="GL79" s="387"/>
      <c r="GM79" s="387"/>
      <c r="GN79" s="387"/>
      <c r="GO79" s="387"/>
      <c r="GP79" s="387"/>
      <c r="GQ79" s="387"/>
      <c r="GR79" s="387"/>
    </row>
    <row r="80" spans="47:200" ht="18.75" customHeight="1">
      <c r="AU80" s="387"/>
      <c r="AV80" s="387"/>
      <c r="AW80" s="387"/>
      <c r="AX80" s="387"/>
      <c r="AY80" s="387"/>
      <c r="AZ80" s="387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  <c r="BM80" s="387"/>
      <c r="BN80" s="387"/>
      <c r="BO80" s="387"/>
      <c r="BP80" s="387"/>
      <c r="BQ80" s="387"/>
      <c r="BR80" s="387"/>
      <c r="BS80" s="387"/>
      <c r="BT80" s="387"/>
      <c r="BU80" s="387"/>
      <c r="BV80" s="387"/>
      <c r="BW80" s="387"/>
      <c r="BX80" s="387"/>
      <c r="BY80" s="387"/>
      <c r="BZ80" s="387"/>
      <c r="CA80" s="387"/>
      <c r="CB80" s="387"/>
      <c r="CC80" s="387"/>
      <c r="CD80" s="387"/>
      <c r="CE80" s="387"/>
      <c r="CF80" s="387"/>
      <c r="CG80" s="387"/>
      <c r="CH80" s="387"/>
      <c r="CI80" s="387"/>
      <c r="CJ80" s="387"/>
      <c r="CK80" s="387"/>
      <c r="CL80" s="387"/>
      <c r="CM80" s="387"/>
      <c r="CN80" s="387"/>
      <c r="CO80" s="387"/>
      <c r="CP80" s="387"/>
      <c r="CQ80" s="387"/>
      <c r="CR80" s="387"/>
      <c r="CS80" s="387"/>
      <c r="CT80" s="387"/>
      <c r="CU80" s="387"/>
      <c r="CV80" s="387"/>
      <c r="CW80" s="387"/>
      <c r="CX80" s="387"/>
      <c r="CY80" s="387"/>
      <c r="CZ80" s="387"/>
      <c r="DA80" s="387"/>
      <c r="DB80" s="387"/>
      <c r="DC80" s="387"/>
      <c r="DD80" s="387"/>
      <c r="DE80" s="387"/>
      <c r="DF80" s="387"/>
      <c r="DG80" s="387"/>
      <c r="DH80" s="387"/>
      <c r="DI80" s="387"/>
      <c r="DJ80" s="387"/>
      <c r="DK80" s="387"/>
      <c r="DL80" s="387"/>
      <c r="DM80" s="387"/>
      <c r="DN80" s="387"/>
      <c r="DO80" s="387"/>
      <c r="DP80" s="387"/>
      <c r="DQ80" s="387"/>
      <c r="DR80" s="387"/>
      <c r="DS80" s="387"/>
      <c r="DT80" s="387"/>
      <c r="DU80" s="387"/>
      <c r="DV80" s="387"/>
      <c r="DW80" s="387"/>
      <c r="DX80" s="387"/>
      <c r="DY80" s="387"/>
      <c r="DZ80" s="387"/>
      <c r="EA80" s="387"/>
      <c r="EB80" s="387"/>
      <c r="EC80" s="387"/>
      <c r="ED80" s="387"/>
      <c r="EE80" s="387"/>
      <c r="EF80" s="387"/>
      <c r="EG80" s="387"/>
      <c r="EH80" s="387"/>
      <c r="EI80" s="387"/>
      <c r="EJ80" s="387"/>
      <c r="EK80" s="387"/>
      <c r="EL80" s="387"/>
      <c r="EM80" s="387"/>
      <c r="EN80" s="387"/>
      <c r="EO80" s="387"/>
      <c r="EP80" s="387"/>
      <c r="EQ80" s="387"/>
      <c r="ER80" s="387"/>
      <c r="ES80" s="387"/>
      <c r="ET80" s="387"/>
      <c r="EU80" s="387"/>
      <c r="EV80" s="387"/>
      <c r="EW80" s="387"/>
      <c r="EX80" s="387"/>
      <c r="EY80" s="387"/>
      <c r="EZ80" s="387"/>
      <c r="FA80" s="387"/>
      <c r="FB80" s="387"/>
      <c r="FC80" s="387"/>
      <c r="FD80" s="387"/>
      <c r="FE80" s="387"/>
      <c r="FF80" s="387"/>
      <c r="FG80" s="387"/>
      <c r="FH80" s="387"/>
      <c r="FI80" s="387"/>
      <c r="FJ80" s="387"/>
      <c r="FK80" s="387"/>
      <c r="FL80" s="387"/>
      <c r="FM80" s="387"/>
      <c r="FN80" s="387"/>
      <c r="FO80" s="387"/>
      <c r="FP80" s="387"/>
      <c r="FQ80" s="387"/>
      <c r="FR80" s="387"/>
      <c r="FS80" s="387"/>
      <c r="FT80" s="387"/>
      <c r="FU80" s="387"/>
      <c r="FV80" s="387"/>
      <c r="FW80" s="387"/>
      <c r="FX80" s="387"/>
      <c r="FY80" s="387"/>
      <c r="FZ80" s="387"/>
      <c r="GA80" s="387"/>
      <c r="GB80" s="387"/>
      <c r="GC80" s="387"/>
      <c r="GD80" s="387"/>
      <c r="GE80" s="387"/>
      <c r="GF80" s="387"/>
      <c r="GG80" s="387"/>
      <c r="GH80" s="387"/>
      <c r="GI80" s="387"/>
      <c r="GJ80" s="387"/>
      <c r="GK80" s="387"/>
      <c r="GL80" s="387"/>
      <c r="GM80" s="387"/>
      <c r="GN80" s="387"/>
      <c r="GO80" s="387"/>
      <c r="GP80" s="387"/>
      <c r="GQ80" s="387"/>
      <c r="GR80" s="387"/>
    </row>
    <row r="81" spans="47:200" ht="18.75" customHeight="1">
      <c r="AU81" s="387"/>
      <c r="AV81" s="387"/>
      <c r="AW81" s="387"/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7"/>
      <c r="BN81" s="387"/>
      <c r="BO81" s="387"/>
      <c r="BP81" s="387"/>
      <c r="BQ81" s="387"/>
      <c r="BR81" s="387"/>
      <c r="BS81" s="387"/>
      <c r="BT81" s="387"/>
      <c r="BU81" s="387"/>
      <c r="BV81" s="387"/>
      <c r="BW81" s="387"/>
      <c r="BX81" s="387"/>
      <c r="BY81" s="387"/>
      <c r="BZ81" s="387"/>
      <c r="CA81" s="387"/>
      <c r="CB81" s="387"/>
      <c r="CC81" s="387"/>
      <c r="CD81" s="387"/>
      <c r="CE81" s="387"/>
      <c r="CF81" s="387"/>
      <c r="CG81" s="387"/>
      <c r="CH81" s="387"/>
      <c r="CI81" s="387"/>
      <c r="CJ81" s="387"/>
      <c r="CK81" s="387"/>
      <c r="CL81" s="387"/>
      <c r="CM81" s="387"/>
      <c r="CN81" s="387"/>
      <c r="CO81" s="387"/>
      <c r="CP81" s="387"/>
      <c r="CQ81" s="387"/>
      <c r="CR81" s="387"/>
      <c r="CS81" s="387"/>
      <c r="CT81" s="387"/>
      <c r="CU81" s="387"/>
      <c r="CV81" s="387"/>
      <c r="CW81" s="387"/>
      <c r="CX81" s="387"/>
      <c r="CY81" s="387"/>
      <c r="CZ81" s="387"/>
      <c r="DA81" s="387"/>
      <c r="DB81" s="387"/>
      <c r="DC81" s="387"/>
      <c r="DD81" s="387"/>
      <c r="DE81" s="387"/>
      <c r="DF81" s="387"/>
      <c r="DG81" s="387"/>
      <c r="DH81" s="387"/>
      <c r="DI81" s="387"/>
      <c r="DJ81" s="387"/>
      <c r="DK81" s="387"/>
      <c r="DL81" s="387"/>
      <c r="DM81" s="387"/>
      <c r="DN81" s="387"/>
      <c r="DO81" s="387"/>
      <c r="DP81" s="387"/>
      <c r="DQ81" s="387"/>
      <c r="DR81" s="387"/>
      <c r="DS81" s="387"/>
      <c r="DT81" s="387"/>
      <c r="DU81" s="387"/>
      <c r="DV81" s="387"/>
      <c r="DW81" s="387"/>
      <c r="DX81" s="387"/>
      <c r="DY81" s="387"/>
      <c r="DZ81" s="387"/>
      <c r="EA81" s="387"/>
      <c r="EB81" s="387"/>
      <c r="EC81" s="387"/>
      <c r="ED81" s="387"/>
      <c r="EE81" s="387"/>
      <c r="EF81" s="387"/>
      <c r="EG81" s="387"/>
      <c r="EH81" s="387"/>
      <c r="EI81" s="387"/>
      <c r="EJ81" s="387"/>
      <c r="EK81" s="387"/>
      <c r="EL81" s="387"/>
      <c r="EM81" s="387"/>
      <c r="EN81" s="387"/>
      <c r="EO81" s="387"/>
      <c r="EP81" s="387"/>
      <c r="EQ81" s="387"/>
      <c r="ER81" s="387"/>
      <c r="ES81" s="387"/>
      <c r="ET81" s="387"/>
      <c r="EU81" s="387"/>
      <c r="EV81" s="387"/>
      <c r="EW81" s="387"/>
      <c r="EX81" s="387"/>
      <c r="EY81" s="387"/>
      <c r="EZ81" s="387"/>
      <c r="FA81" s="387"/>
      <c r="FB81" s="387"/>
      <c r="FC81" s="387"/>
      <c r="FD81" s="387"/>
      <c r="FE81" s="387"/>
      <c r="FF81" s="387"/>
      <c r="FG81" s="387"/>
      <c r="FH81" s="387"/>
      <c r="FI81" s="387"/>
      <c r="FJ81" s="387"/>
      <c r="FK81" s="387"/>
      <c r="FL81" s="387"/>
      <c r="FM81" s="387"/>
      <c r="FN81" s="387"/>
      <c r="FO81" s="387"/>
      <c r="FP81" s="387"/>
      <c r="FQ81" s="387"/>
      <c r="FR81" s="387"/>
      <c r="FS81" s="387"/>
      <c r="FT81" s="387"/>
      <c r="FU81" s="387"/>
      <c r="FV81" s="387"/>
      <c r="FW81" s="387"/>
      <c r="FX81" s="387"/>
      <c r="FY81" s="387"/>
      <c r="FZ81" s="387"/>
      <c r="GA81" s="387"/>
      <c r="GB81" s="387"/>
      <c r="GC81" s="387"/>
      <c r="GD81" s="387"/>
      <c r="GE81" s="387"/>
      <c r="GF81" s="387"/>
      <c r="GG81" s="387"/>
      <c r="GH81" s="387"/>
      <c r="GI81" s="387"/>
      <c r="GJ81" s="387"/>
      <c r="GK81" s="387"/>
      <c r="GL81" s="387"/>
      <c r="GM81" s="387"/>
      <c r="GN81" s="387"/>
      <c r="GO81" s="387"/>
      <c r="GP81" s="387"/>
      <c r="GQ81" s="387"/>
      <c r="GR81" s="387"/>
    </row>
    <row r="82" spans="47:200" ht="18.75" customHeight="1">
      <c r="AU82" s="387"/>
      <c r="AV82" s="387"/>
      <c r="AW82" s="387"/>
      <c r="AX82" s="387"/>
      <c r="AY82" s="387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7"/>
      <c r="BL82" s="387"/>
      <c r="BM82" s="387"/>
      <c r="BN82" s="387"/>
      <c r="BO82" s="387"/>
      <c r="BP82" s="387"/>
      <c r="BQ82" s="387"/>
      <c r="BR82" s="387"/>
      <c r="BS82" s="387"/>
      <c r="BT82" s="387"/>
      <c r="BU82" s="387"/>
      <c r="BV82" s="387"/>
      <c r="BW82" s="387"/>
      <c r="BX82" s="387"/>
      <c r="BY82" s="387"/>
      <c r="BZ82" s="387"/>
      <c r="CA82" s="387"/>
      <c r="CB82" s="387"/>
      <c r="CC82" s="387"/>
      <c r="CD82" s="387"/>
      <c r="CE82" s="387"/>
      <c r="CF82" s="387"/>
      <c r="CG82" s="387"/>
      <c r="CH82" s="387"/>
      <c r="CI82" s="387"/>
      <c r="CJ82" s="387"/>
      <c r="CK82" s="387"/>
      <c r="CL82" s="387"/>
      <c r="CM82" s="387"/>
      <c r="CN82" s="387"/>
      <c r="CO82" s="387"/>
      <c r="CP82" s="387"/>
      <c r="CQ82" s="387"/>
      <c r="CR82" s="387"/>
      <c r="CS82" s="387"/>
      <c r="CT82" s="387"/>
      <c r="CU82" s="387"/>
      <c r="CV82" s="387"/>
      <c r="CW82" s="387"/>
      <c r="CX82" s="387"/>
      <c r="CY82" s="387"/>
      <c r="CZ82" s="387"/>
      <c r="DA82" s="387"/>
      <c r="DB82" s="387"/>
      <c r="DC82" s="387"/>
      <c r="DD82" s="387"/>
      <c r="DE82" s="387"/>
      <c r="DF82" s="387"/>
      <c r="DG82" s="387"/>
      <c r="DH82" s="387"/>
      <c r="DI82" s="387"/>
      <c r="DJ82" s="387"/>
      <c r="DK82" s="387"/>
      <c r="DL82" s="387"/>
      <c r="DM82" s="387"/>
      <c r="DN82" s="387"/>
      <c r="DO82" s="387"/>
      <c r="DP82" s="387"/>
      <c r="DQ82" s="387"/>
      <c r="DR82" s="387"/>
      <c r="DS82" s="387"/>
      <c r="DT82" s="387"/>
      <c r="DU82" s="387"/>
      <c r="DV82" s="387"/>
      <c r="DW82" s="387"/>
      <c r="DX82" s="387"/>
      <c r="DY82" s="387"/>
      <c r="DZ82" s="387"/>
      <c r="EA82" s="387"/>
      <c r="EB82" s="387"/>
      <c r="EC82" s="387"/>
      <c r="ED82" s="387"/>
      <c r="EE82" s="387"/>
      <c r="EF82" s="387"/>
      <c r="EG82" s="387"/>
      <c r="EH82" s="387"/>
      <c r="EI82" s="387"/>
      <c r="EJ82" s="387"/>
      <c r="EK82" s="387"/>
      <c r="EL82" s="387"/>
      <c r="EM82" s="387"/>
      <c r="EN82" s="387"/>
      <c r="EO82" s="387"/>
      <c r="EP82" s="387"/>
      <c r="EQ82" s="387"/>
      <c r="ER82" s="387"/>
      <c r="ES82" s="387"/>
      <c r="ET82" s="387"/>
      <c r="EU82" s="387"/>
      <c r="EV82" s="387"/>
      <c r="EW82" s="387"/>
      <c r="EX82" s="387"/>
      <c r="EY82" s="387"/>
      <c r="EZ82" s="387"/>
      <c r="FA82" s="387"/>
      <c r="FB82" s="387"/>
      <c r="FC82" s="387"/>
      <c r="FD82" s="387"/>
      <c r="FE82" s="387"/>
      <c r="FF82" s="387"/>
      <c r="FG82" s="387"/>
      <c r="FH82" s="387"/>
      <c r="FI82" s="387"/>
      <c r="FJ82" s="387"/>
      <c r="FK82" s="387"/>
      <c r="FL82" s="387"/>
      <c r="FM82" s="387"/>
      <c r="FN82" s="387"/>
      <c r="FO82" s="387"/>
      <c r="FP82" s="387"/>
      <c r="FQ82" s="387"/>
      <c r="FR82" s="387"/>
      <c r="FS82" s="387"/>
      <c r="FT82" s="387"/>
      <c r="FU82" s="387"/>
      <c r="FV82" s="387"/>
      <c r="FW82" s="387"/>
      <c r="FX82" s="387"/>
      <c r="FY82" s="387"/>
      <c r="FZ82" s="387"/>
      <c r="GA82" s="387"/>
      <c r="GB82" s="387"/>
      <c r="GC82" s="387"/>
      <c r="GD82" s="387"/>
      <c r="GE82" s="387"/>
      <c r="GF82" s="387"/>
      <c r="GG82" s="387"/>
      <c r="GH82" s="387"/>
      <c r="GI82" s="387"/>
      <c r="GJ82" s="387"/>
      <c r="GK82" s="387"/>
      <c r="GL82" s="387"/>
      <c r="GM82" s="387"/>
      <c r="GN82" s="387"/>
      <c r="GO82" s="387"/>
      <c r="GP82" s="387"/>
      <c r="GQ82" s="387"/>
      <c r="GR82" s="387"/>
    </row>
    <row r="83" spans="47:200" ht="18.75" customHeight="1">
      <c r="AU83" s="387"/>
      <c r="AV83" s="387"/>
      <c r="AW83" s="387"/>
      <c r="AX83" s="387"/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/>
      <c r="BN83" s="387"/>
      <c r="BO83" s="387"/>
      <c r="BP83" s="387"/>
      <c r="BQ83" s="387"/>
      <c r="BR83" s="387"/>
      <c r="BS83" s="387"/>
      <c r="BT83" s="387"/>
      <c r="BU83" s="387"/>
      <c r="BV83" s="387"/>
      <c r="BW83" s="387"/>
      <c r="BX83" s="387"/>
      <c r="BY83" s="387"/>
      <c r="BZ83" s="387"/>
      <c r="CA83" s="387"/>
      <c r="CB83" s="387"/>
      <c r="CC83" s="387"/>
      <c r="CD83" s="387"/>
      <c r="CE83" s="387"/>
      <c r="CF83" s="387"/>
      <c r="CG83" s="387"/>
      <c r="CH83" s="387"/>
      <c r="CI83" s="387"/>
      <c r="CJ83" s="387"/>
      <c r="CK83" s="387"/>
      <c r="CL83" s="387"/>
      <c r="CM83" s="387"/>
      <c r="CN83" s="387"/>
      <c r="CO83" s="387"/>
      <c r="CP83" s="387"/>
      <c r="CQ83" s="387"/>
      <c r="CR83" s="387"/>
      <c r="CS83" s="387"/>
      <c r="CT83" s="387"/>
      <c r="CU83" s="387"/>
      <c r="CV83" s="387"/>
      <c r="CW83" s="387"/>
      <c r="CX83" s="387"/>
      <c r="CY83" s="387"/>
      <c r="CZ83" s="387"/>
      <c r="DA83" s="387"/>
      <c r="DB83" s="387"/>
      <c r="DC83" s="387"/>
      <c r="DD83" s="387"/>
      <c r="DE83" s="387"/>
      <c r="DF83" s="387"/>
      <c r="DG83" s="387"/>
      <c r="DH83" s="387"/>
      <c r="DI83" s="387"/>
      <c r="DJ83" s="387"/>
      <c r="DK83" s="387"/>
      <c r="DL83" s="387"/>
      <c r="DM83" s="387"/>
      <c r="DN83" s="387"/>
      <c r="DO83" s="387"/>
      <c r="DP83" s="387"/>
      <c r="DQ83" s="387"/>
      <c r="DR83" s="387"/>
      <c r="DS83" s="387"/>
      <c r="DT83" s="387"/>
      <c r="DU83" s="387"/>
      <c r="DV83" s="387"/>
      <c r="DW83" s="387"/>
      <c r="DX83" s="387"/>
      <c r="DY83" s="387"/>
      <c r="DZ83" s="387"/>
      <c r="EA83" s="387"/>
      <c r="EB83" s="387"/>
      <c r="EC83" s="387"/>
      <c r="ED83" s="387"/>
      <c r="EE83" s="387"/>
      <c r="EF83" s="387"/>
      <c r="EG83" s="387"/>
      <c r="EH83" s="387"/>
      <c r="EI83" s="387"/>
      <c r="EJ83" s="387"/>
      <c r="EK83" s="387"/>
      <c r="EL83" s="387"/>
      <c r="EM83" s="387"/>
      <c r="EN83" s="387"/>
      <c r="EO83" s="387"/>
      <c r="EP83" s="387"/>
      <c r="EQ83" s="387"/>
      <c r="ER83" s="387"/>
      <c r="ES83" s="387"/>
      <c r="ET83" s="387"/>
      <c r="EU83" s="387"/>
      <c r="EV83" s="387"/>
      <c r="EW83" s="387"/>
      <c r="EX83" s="387"/>
      <c r="EY83" s="387"/>
      <c r="EZ83" s="387"/>
      <c r="FA83" s="387"/>
      <c r="FB83" s="387"/>
      <c r="FC83" s="387"/>
      <c r="FD83" s="387"/>
      <c r="FE83" s="387"/>
      <c r="FF83" s="387"/>
      <c r="FG83" s="387"/>
      <c r="FH83" s="387"/>
      <c r="FI83" s="387"/>
      <c r="FJ83" s="387"/>
      <c r="FK83" s="387"/>
      <c r="FL83" s="387"/>
      <c r="FM83" s="387"/>
      <c r="FN83" s="387"/>
      <c r="FO83" s="387"/>
      <c r="FP83" s="387"/>
      <c r="FQ83" s="387"/>
      <c r="FR83" s="387"/>
      <c r="FS83" s="387"/>
      <c r="FT83" s="387"/>
      <c r="FU83" s="387"/>
      <c r="FV83" s="387"/>
      <c r="FW83" s="387"/>
      <c r="FX83" s="387"/>
      <c r="FY83" s="387"/>
      <c r="FZ83" s="387"/>
      <c r="GA83" s="387"/>
      <c r="GB83" s="387"/>
      <c r="GC83" s="387"/>
      <c r="GD83" s="387"/>
      <c r="GE83" s="387"/>
      <c r="GF83" s="387"/>
      <c r="GG83" s="387"/>
      <c r="GH83" s="387"/>
      <c r="GI83" s="387"/>
      <c r="GJ83" s="387"/>
      <c r="GK83" s="387"/>
      <c r="GL83" s="387"/>
      <c r="GM83" s="387"/>
      <c r="GN83" s="387"/>
      <c r="GO83" s="387"/>
      <c r="GP83" s="387"/>
      <c r="GQ83" s="387"/>
      <c r="GR83" s="387"/>
    </row>
    <row r="84" spans="47:200" ht="18.75" customHeight="1"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/>
      <c r="BN84" s="387"/>
      <c r="BO84" s="387"/>
      <c r="BP84" s="387"/>
      <c r="BQ84" s="387"/>
      <c r="BR84" s="387"/>
      <c r="BS84" s="387"/>
      <c r="BT84" s="387"/>
      <c r="BU84" s="387"/>
      <c r="BV84" s="387"/>
      <c r="BW84" s="387"/>
      <c r="BX84" s="387"/>
      <c r="BY84" s="387"/>
      <c r="BZ84" s="387"/>
      <c r="CA84" s="387"/>
      <c r="CB84" s="387"/>
      <c r="CC84" s="387"/>
      <c r="CD84" s="387"/>
      <c r="CE84" s="387"/>
      <c r="CF84" s="387"/>
      <c r="CG84" s="387"/>
      <c r="CH84" s="387"/>
      <c r="CI84" s="387"/>
      <c r="CJ84" s="387"/>
      <c r="CK84" s="387"/>
      <c r="CL84" s="387"/>
      <c r="CM84" s="387"/>
      <c r="CN84" s="387"/>
      <c r="CO84" s="387"/>
      <c r="CP84" s="387"/>
      <c r="CQ84" s="387"/>
      <c r="CR84" s="387"/>
      <c r="CS84" s="387"/>
      <c r="CT84" s="387"/>
      <c r="CU84" s="387"/>
      <c r="CV84" s="387"/>
      <c r="CW84" s="387"/>
      <c r="CX84" s="387"/>
      <c r="CY84" s="387"/>
      <c r="CZ84" s="387"/>
      <c r="DA84" s="387"/>
      <c r="DB84" s="387"/>
      <c r="DC84" s="387"/>
      <c r="DD84" s="387"/>
      <c r="DE84" s="387"/>
      <c r="DF84" s="387"/>
      <c r="DG84" s="387"/>
      <c r="DH84" s="387"/>
      <c r="DI84" s="387"/>
      <c r="DJ84" s="387"/>
      <c r="DK84" s="387"/>
      <c r="DL84" s="387"/>
      <c r="DM84" s="387"/>
      <c r="DN84" s="387"/>
      <c r="DO84" s="387"/>
      <c r="DP84" s="387"/>
      <c r="DQ84" s="387"/>
      <c r="DR84" s="387"/>
      <c r="DS84" s="387"/>
      <c r="DT84" s="387"/>
      <c r="DU84" s="387"/>
      <c r="DV84" s="387"/>
      <c r="DW84" s="387"/>
      <c r="DX84" s="387"/>
      <c r="DY84" s="387"/>
      <c r="DZ84" s="387"/>
      <c r="EA84" s="387"/>
      <c r="EB84" s="387"/>
      <c r="EC84" s="387"/>
      <c r="ED84" s="387"/>
      <c r="EE84" s="387"/>
      <c r="EF84" s="387"/>
      <c r="EG84" s="387"/>
      <c r="EH84" s="387"/>
      <c r="EI84" s="387"/>
      <c r="EJ84" s="387"/>
      <c r="EK84" s="387"/>
      <c r="EL84" s="387"/>
      <c r="EM84" s="387"/>
      <c r="EN84" s="387"/>
      <c r="EO84" s="387"/>
      <c r="EP84" s="387"/>
      <c r="EQ84" s="387"/>
      <c r="ER84" s="387"/>
      <c r="ES84" s="387"/>
      <c r="ET84" s="387"/>
      <c r="EU84" s="387"/>
      <c r="EV84" s="387"/>
      <c r="EW84" s="387"/>
      <c r="EX84" s="387"/>
      <c r="EY84" s="387"/>
      <c r="EZ84" s="387"/>
      <c r="FA84" s="387"/>
      <c r="FB84" s="387"/>
      <c r="FC84" s="387"/>
      <c r="FD84" s="387"/>
      <c r="FE84" s="387"/>
      <c r="FF84" s="387"/>
      <c r="FG84" s="387"/>
      <c r="FH84" s="387"/>
      <c r="FI84" s="387"/>
      <c r="FJ84" s="387"/>
      <c r="FK84" s="387"/>
      <c r="FL84" s="387"/>
      <c r="FM84" s="387"/>
      <c r="FN84" s="387"/>
      <c r="FO84" s="387"/>
      <c r="FP84" s="387"/>
      <c r="FQ84" s="387"/>
      <c r="FR84" s="387"/>
      <c r="FS84" s="387"/>
      <c r="FT84" s="387"/>
      <c r="FU84" s="387"/>
      <c r="FV84" s="387"/>
      <c r="FW84" s="387"/>
      <c r="FX84" s="387"/>
      <c r="FY84" s="387"/>
      <c r="FZ84" s="387"/>
      <c r="GA84" s="387"/>
      <c r="GB84" s="387"/>
      <c r="GC84" s="387"/>
      <c r="GD84" s="387"/>
      <c r="GE84" s="387"/>
      <c r="GF84" s="387"/>
      <c r="GG84" s="387"/>
      <c r="GH84" s="387"/>
      <c r="GI84" s="387"/>
      <c r="GJ84" s="387"/>
      <c r="GK84" s="387"/>
      <c r="GL84" s="387"/>
      <c r="GM84" s="387"/>
      <c r="GN84" s="387"/>
      <c r="GO84" s="387"/>
      <c r="GP84" s="387"/>
      <c r="GQ84" s="387"/>
      <c r="GR84" s="387"/>
    </row>
    <row r="85" spans="47:200" ht="18.75" customHeight="1">
      <c r="AU85" s="387"/>
      <c r="AV85" s="387"/>
      <c r="AW85" s="387"/>
      <c r="AX85" s="387"/>
      <c r="AY85" s="387"/>
      <c r="AZ85" s="387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  <c r="BM85" s="387"/>
      <c r="BN85" s="387"/>
      <c r="BO85" s="387"/>
      <c r="BP85" s="387"/>
      <c r="BQ85" s="387"/>
      <c r="BR85" s="387"/>
      <c r="BS85" s="387"/>
      <c r="BT85" s="387"/>
      <c r="BU85" s="387"/>
      <c r="BV85" s="387"/>
      <c r="BW85" s="387"/>
      <c r="BX85" s="387"/>
      <c r="BY85" s="387"/>
      <c r="BZ85" s="387"/>
      <c r="CA85" s="387"/>
      <c r="CB85" s="387"/>
      <c r="CC85" s="387"/>
      <c r="CD85" s="387"/>
      <c r="CE85" s="387"/>
      <c r="CF85" s="387"/>
      <c r="CG85" s="387"/>
      <c r="CH85" s="387"/>
      <c r="CI85" s="387"/>
      <c r="CJ85" s="387"/>
      <c r="CK85" s="387"/>
      <c r="CL85" s="387"/>
      <c r="CM85" s="387"/>
      <c r="CN85" s="387"/>
      <c r="CO85" s="387"/>
      <c r="CP85" s="387"/>
      <c r="CQ85" s="387"/>
      <c r="CR85" s="387"/>
      <c r="CS85" s="387"/>
      <c r="CT85" s="387"/>
      <c r="CU85" s="387"/>
      <c r="CV85" s="387"/>
      <c r="CW85" s="387"/>
      <c r="CX85" s="387"/>
      <c r="CY85" s="387"/>
      <c r="CZ85" s="387"/>
      <c r="DA85" s="387"/>
      <c r="DB85" s="387"/>
      <c r="DC85" s="387"/>
      <c r="DD85" s="387"/>
      <c r="DE85" s="387"/>
      <c r="DF85" s="387"/>
      <c r="DG85" s="387"/>
      <c r="DH85" s="387"/>
      <c r="DI85" s="387"/>
      <c r="DJ85" s="387"/>
      <c r="DK85" s="387"/>
      <c r="DL85" s="387"/>
      <c r="DM85" s="387"/>
      <c r="DN85" s="387"/>
      <c r="DO85" s="387"/>
      <c r="DP85" s="387"/>
      <c r="DQ85" s="387"/>
      <c r="DR85" s="387"/>
      <c r="DS85" s="387"/>
      <c r="DT85" s="387"/>
      <c r="DU85" s="387"/>
      <c r="DV85" s="387"/>
      <c r="DW85" s="387"/>
      <c r="DX85" s="387"/>
      <c r="DY85" s="387"/>
      <c r="DZ85" s="387"/>
      <c r="EA85" s="387"/>
      <c r="EB85" s="387"/>
      <c r="EC85" s="387"/>
      <c r="ED85" s="387"/>
      <c r="EE85" s="387"/>
      <c r="EF85" s="387"/>
      <c r="EG85" s="387"/>
      <c r="EH85" s="387"/>
      <c r="EI85" s="387"/>
      <c r="EJ85" s="387"/>
      <c r="EK85" s="387"/>
      <c r="EL85" s="387"/>
      <c r="EM85" s="387"/>
      <c r="EN85" s="387"/>
      <c r="EO85" s="387"/>
      <c r="EP85" s="387"/>
      <c r="EQ85" s="387"/>
      <c r="ER85" s="387"/>
      <c r="ES85" s="387"/>
      <c r="ET85" s="387"/>
      <c r="EU85" s="387"/>
      <c r="EV85" s="387"/>
      <c r="EW85" s="387"/>
      <c r="EX85" s="387"/>
      <c r="EY85" s="387"/>
      <c r="EZ85" s="387"/>
      <c r="FA85" s="387"/>
      <c r="FB85" s="387"/>
      <c r="FC85" s="387"/>
      <c r="FD85" s="387"/>
      <c r="FE85" s="387"/>
      <c r="FF85" s="387"/>
      <c r="FG85" s="387"/>
      <c r="FH85" s="387"/>
      <c r="FI85" s="387"/>
      <c r="FJ85" s="387"/>
      <c r="FK85" s="387"/>
      <c r="FL85" s="387"/>
      <c r="FM85" s="387"/>
      <c r="FN85" s="387"/>
      <c r="FO85" s="387"/>
      <c r="FP85" s="387"/>
      <c r="FQ85" s="387"/>
      <c r="FR85" s="387"/>
      <c r="FS85" s="387"/>
      <c r="FT85" s="387"/>
      <c r="FU85" s="387"/>
      <c r="FV85" s="387"/>
      <c r="FW85" s="387"/>
      <c r="FX85" s="387"/>
      <c r="FY85" s="387"/>
      <c r="FZ85" s="387"/>
      <c r="GA85" s="387"/>
      <c r="GB85" s="387"/>
      <c r="GC85" s="387"/>
      <c r="GD85" s="387"/>
      <c r="GE85" s="387"/>
      <c r="GF85" s="387"/>
      <c r="GG85" s="387"/>
      <c r="GH85" s="387"/>
      <c r="GI85" s="387"/>
      <c r="GJ85" s="387"/>
      <c r="GK85" s="387"/>
      <c r="GL85" s="387"/>
      <c r="GM85" s="387"/>
      <c r="GN85" s="387"/>
      <c r="GO85" s="387"/>
      <c r="GP85" s="387"/>
      <c r="GQ85" s="387"/>
      <c r="GR85" s="387"/>
    </row>
    <row r="86" spans="47:200" ht="18.75" customHeight="1">
      <c r="AU86" s="387"/>
      <c r="AV86" s="387"/>
      <c r="AW86" s="387"/>
      <c r="AX86" s="387"/>
      <c r="AY86" s="387"/>
      <c r="AZ86" s="387"/>
      <c r="BA86" s="387"/>
      <c r="BB86" s="387"/>
      <c r="BC86" s="387"/>
      <c r="BD86" s="387"/>
      <c r="BE86" s="387"/>
      <c r="BF86" s="387"/>
      <c r="BG86" s="387"/>
      <c r="BH86" s="387"/>
      <c r="BI86" s="387"/>
      <c r="BJ86" s="387"/>
      <c r="BK86" s="387"/>
      <c r="BL86" s="387"/>
      <c r="BM86" s="387"/>
      <c r="BN86" s="387"/>
      <c r="BO86" s="387"/>
      <c r="BP86" s="387"/>
      <c r="BQ86" s="387"/>
      <c r="BR86" s="387"/>
      <c r="BS86" s="387"/>
      <c r="BT86" s="387"/>
      <c r="BU86" s="387"/>
      <c r="BV86" s="387"/>
      <c r="BW86" s="387"/>
      <c r="BX86" s="387"/>
      <c r="BY86" s="387"/>
      <c r="BZ86" s="387"/>
      <c r="CA86" s="387"/>
      <c r="CB86" s="387"/>
      <c r="CC86" s="387"/>
      <c r="CD86" s="387"/>
      <c r="CE86" s="387"/>
      <c r="CF86" s="387"/>
      <c r="CG86" s="387"/>
      <c r="CH86" s="387"/>
      <c r="CI86" s="387"/>
      <c r="CJ86" s="387"/>
      <c r="CK86" s="387"/>
      <c r="CL86" s="387"/>
      <c r="CM86" s="387"/>
      <c r="CN86" s="387"/>
      <c r="CO86" s="387"/>
      <c r="CP86" s="387"/>
      <c r="CQ86" s="387"/>
      <c r="CR86" s="387"/>
      <c r="CS86" s="387"/>
      <c r="CT86" s="387"/>
      <c r="CU86" s="387"/>
      <c r="CV86" s="387"/>
      <c r="CW86" s="387"/>
      <c r="CX86" s="387"/>
      <c r="CY86" s="387"/>
      <c r="CZ86" s="387"/>
      <c r="DA86" s="387"/>
      <c r="DB86" s="387"/>
      <c r="DC86" s="387"/>
      <c r="DD86" s="387"/>
      <c r="DE86" s="387"/>
      <c r="DF86" s="387"/>
      <c r="DG86" s="387"/>
      <c r="DH86" s="387"/>
      <c r="DI86" s="387"/>
      <c r="DJ86" s="387"/>
      <c r="DK86" s="387"/>
      <c r="DL86" s="387"/>
      <c r="DM86" s="387"/>
      <c r="DN86" s="387"/>
      <c r="DO86" s="387"/>
      <c r="DP86" s="387"/>
      <c r="DQ86" s="387"/>
      <c r="DR86" s="387"/>
      <c r="DS86" s="387"/>
      <c r="DT86" s="387"/>
      <c r="DU86" s="387"/>
      <c r="DV86" s="387"/>
      <c r="DW86" s="387"/>
      <c r="DX86" s="387"/>
      <c r="DY86" s="387"/>
      <c r="DZ86" s="387"/>
      <c r="EA86" s="387"/>
      <c r="EB86" s="387"/>
      <c r="EC86" s="387"/>
      <c r="ED86" s="387"/>
      <c r="EE86" s="387"/>
      <c r="EF86" s="387"/>
      <c r="EG86" s="387"/>
      <c r="EH86" s="387"/>
      <c r="EI86" s="387"/>
      <c r="EJ86" s="387"/>
      <c r="EK86" s="387"/>
      <c r="EL86" s="387"/>
      <c r="EM86" s="387"/>
      <c r="EN86" s="387"/>
      <c r="EO86" s="387"/>
      <c r="EP86" s="387"/>
      <c r="EQ86" s="387"/>
      <c r="ER86" s="387"/>
      <c r="ES86" s="387"/>
      <c r="ET86" s="387"/>
      <c r="EU86" s="387"/>
      <c r="EV86" s="387"/>
      <c r="EW86" s="387"/>
      <c r="EX86" s="387"/>
      <c r="EY86" s="387"/>
      <c r="EZ86" s="387"/>
      <c r="FA86" s="387"/>
      <c r="FB86" s="387"/>
      <c r="FC86" s="387"/>
      <c r="FD86" s="387"/>
      <c r="FE86" s="387"/>
      <c r="FF86" s="387"/>
      <c r="FG86" s="387"/>
      <c r="FH86" s="387"/>
      <c r="FI86" s="387"/>
      <c r="FJ86" s="387"/>
      <c r="FK86" s="387"/>
      <c r="FL86" s="387"/>
      <c r="FM86" s="387"/>
      <c r="FN86" s="387"/>
      <c r="FO86" s="387"/>
      <c r="FP86" s="387"/>
      <c r="FQ86" s="387"/>
      <c r="FR86" s="387"/>
      <c r="FS86" s="387"/>
      <c r="FT86" s="387"/>
      <c r="FU86" s="387"/>
      <c r="FV86" s="387"/>
      <c r="FW86" s="387"/>
      <c r="FX86" s="387"/>
      <c r="FY86" s="387"/>
      <c r="FZ86" s="387"/>
      <c r="GA86" s="387"/>
      <c r="GB86" s="387"/>
      <c r="GC86" s="387"/>
      <c r="GD86" s="387"/>
      <c r="GE86" s="387"/>
      <c r="GF86" s="387"/>
      <c r="GG86" s="387"/>
      <c r="GH86" s="387"/>
      <c r="GI86" s="387"/>
      <c r="GJ86" s="387"/>
      <c r="GK86" s="387"/>
      <c r="GL86" s="387"/>
      <c r="GM86" s="387"/>
      <c r="GN86" s="387"/>
      <c r="GO86" s="387"/>
      <c r="GP86" s="387"/>
      <c r="GQ86" s="387"/>
      <c r="GR86" s="387"/>
    </row>
    <row r="87" spans="47:200" ht="18.75" customHeight="1">
      <c r="AU87" s="387"/>
      <c r="AV87" s="387"/>
      <c r="AW87" s="387"/>
      <c r="AX87" s="387"/>
      <c r="AY87" s="387"/>
      <c r="AZ87" s="387"/>
      <c r="BA87" s="387"/>
      <c r="BB87" s="387"/>
      <c r="BC87" s="387"/>
      <c r="BD87" s="387"/>
      <c r="BE87" s="387"/>
      <c r="BF87" s="387"/>
      <c r="BG87" s="387"/>
      <c r="BH87" s="387"/>
      <c r="BI87" s="387"/>
      <c r="BJ87" s="387"/>
      <c r="BK87" s="387"/>
      <c r="BL87" s="387"/>
      <c r="BM87" s="387"/>
      <c r="BN87" s="387"/>
      <c r="BO87" s="387"/>
      <c r="BP87" s="387"/>
      <c r="BQ87" s="387"/>
      <c r="BR87" s="387"/>
      <c r="BS87" s="387"/>
      <c r="BT87" s="387"/>
      <c r="BU87" s="387"/>
      <c r="BV87" s="387"/>
      <c r="BW87" s="387"/>
      <c r="BX87" s="387"/>
      <c r="BY87" s="387"/>
      <c r="BZ87" s="387"/>
      <c r="CA87" s="387"/>
      <c r="CB87" s="387"/>
      <c r="CC87" s="387"/>
      <c r="CD87" s="387"/>
      <c r="CE87" s="387"/>
      <c r="CF87" s="387"/>
      <c r="CG87" s="387"/>
      <c r="CH87" s="387"/>
      <c r="CI87" s="387"/>
      <c r="CJ87" s="387"/>
      <c r="CK87" s="387"/>
      <c r="CL87" s="387"/>
      <c r="CM87" s="387"/>
      <c r="CN87" s="387"/>
      <c r="CO87" s="387"/>
      <c r="CP87" s="387"/>
      <c r="CQ87" s="387"/>
      <c r="CR87" s="387"/>
      <c r="CS87" s="387"/>
      <c r="CT87" s="387"/>
      <c r="CU87" s="387"/>
      <c r="CV87" s="387"/>
      <c r="CW87" s="387"/>
      <c r="CX87" s="387"/>
      <c r="CY87" s="387"/>
      <c r="CZ87" s="387"/>
      <c r="DA87" s="387"/>
      <c r="DB87" s="387"/>
      <c r="DC87" s="387"/>
      <c r="DD87" s="387"/>
      <c r="DE87" s="387"/>
      <c r="DF87" s="387"/>
      <c r="DG87" s="387"/>
      <c r="DH87" s="387"/>
      <c r="DI87" s="387"/>
      <c r="DJ87" s="387"/>
      <c r="DK87" s="387"/>
      <c r="DL87" s="387"/>
      <c r="DM87" s="387"/>
      <c r="DN87" s="387"/>
      <c r="DO87" s="387"/>
      <c r="DP87" s="387"/>
      <c r="DQ87" s="387"/>
      <c r="DR87" s="387"/>
      <c r="DS87" s="387"/>
      <c r="DT87" s="387"/>
      <c r="DU87" s="387"/>
      <c r="DV87" s="387"/>
      <c r="DW87" s="387"/>
      <c r="DX87" s="387"/>
      <c r="DY87" s="387"/>
      <c r="DZ87" s="387"/>
      <c r="EA87" s="387"/>
      <c r="EB87" s="387"/>
      <c r="EC87" s="387"/>
      <c r="ED87" s="387"/>
      <c r="EE87" s="387"/>
      <c r="EF87" s="387"/>
      <c r="EG87" s="387"/>
      <c r="EH87" s="387"/>
      <c r="EI87" s="387"/>
      <c r="EJ87" s="387"/>
      <c r="EK87" s="387"/>
      <c r="EL87" s="387"/>
      <c r="EM87" s="387"/>
      <c r="EN87" s="387"/>
      <c r="EO87" s="387"/>
      <c r="EP87" s="387"/>
      <c r="EQ87" s="387"/>
      <c r="ER87" s="387"/>
      <c r="ES87" s="387"/>
      <c r="ET87" s="387"/>
      <c r="EU87" s="387"/>
      <c r="EV87" s="387"/>
      <c r="EW87" s="387"/>
      <c r="EX87" s="387"/>
      <c r="EY87" s="387"/>
      <c r="EZ87" s="387"/>
      <c r="FA87" s="387"/>
      <c r="FB87" s="387"/>
      <c r="FC87" s="387"/>
      <c r="FD87" s="387"/>
      <c r="FE87" s="387"/>
      <c r="FF87" s="387"/>
      <c r="FG87" s="387"/>
      <c r="FH87" s="387"/>
      <c r="FI87" s="387"/>
      <c r="FJ87" s="387"/>
      <c r="FK87" s="387"/>
      <c r="FL87" s="387"/>
      <c r="FM87" s="387"/>
      <c r="FN87" s="387"/>
      <c r="FO87" s="387"/>
      <c r="FP87" s="387"/>
      <c r="FQ87" s="387"/>
      <c r="FR87" s="387"/>
      <c r="FS87" s="387"/>
      <c r="FT87" s="387"/>
      <c r="FU87" s="387"/>
      <c r="FV87" s="387"/>
      <c r="FW87" s="387"/>
      <c r="FX87" s="387"/>
      <c r="FY87" s="387"/>
      <c r="FZ87" s="387"/>
      <c r="GA87" s="387"/>
      <c r="GB87" s="387"/>
      <c r="GC87" s="387"/>
      <c r="GD87" s="387"/>
      <c r="GE87" s="387"/>
      <c r="GF87" s="387"/>
      <c r="GG87" s="387"/>
      <c r="GH87" s="387"/>
      <c r="GI87" s="387"/>
      <c r="GJ87" s="387"/>
      <c r="GK87" s="387"/>
      <c r="GL87" s="387"/>
      <c r="GM87" s="387"/>
      <c r="GN87" s="387"/>
      <c r="GO87" s="387"/>
      <c r="GP87" s="387"/>
      <c r="GQ87" s="387"/>
      <c r="GR87" s="387"/>
    </row>
    <row r="88" spans="47:200" ht="18.75" customHeight="1">
      <c r="AU88" s="387"/>
      <c r="AV88" s="387"/>
      <c r="AW88" s="387"/>
      <c r="AX88" s="387"/>
      <c r="AY88" s="387"/>
      <c r="AZ88" s="387"/>
      <c r="BA88" s="387"/>
      <c r="BB88" s="387"/>
      <c r="BC88" s="387"/>
      <c r="BD88" s="387"/>
      <c r="BE88" s="387"/>
      <c r="BF88" s="387"/>
      <c r="BG88" s="387"/>
      <c r="BH88" s="387"/>
      <c r="BI88" s="387"/>
      <c r="BJ88" s="387"/>
      <c r="BK88" s="387"/>
      <c r="BL88" s="387"/>
      <c r="BM88" s="387"/>
      <c r="BN88" s="387"/>
      <c r="BO88" s="387"/>
      <c r="BP88" s="387"/>
      <c r="BQ88" s="387"/>
      <c r="BR88" s="387"/>
      <c r="BS88" s="387"/>
      <c r="BT88" s="387"/>
      <c r="BU88" s="387"/>
      <c r="BV88" s="387"/>
      <c r="BW88" s="387"/>
      <c r="BX88" s="387"/>
      <c r="BY88" s="387"/>
      <c r="BZ88" s="387"/>
      <c r="CA88" s="387"/>
      <c r="CB88" s="387"/>
      <c r="CC88" s="387"/>
      <c r="CD88" s="387"/>
      <c r="CE88" s="387"/>
      <c r="CF88" s="387"/>
      <c r="CG88" s="387"/>
      <c r="CH88" s="387"/>
      <c r="CI88" s="387"/>
      <c r="CJ88" s="387"/>
      <c r="CK88" s="387"/>
      <c r="CL88" s="387"/>
      <c r="CM88" s="387"/>
      <c r="CN88" s="387"/>
      <c r="CO88" s="387"/>
      <c r="CP88" s="387"/>
      <c r="CQ88" s="387"/>
      <c r="CR88" s="387"/>
      <c r="CS88" s="387"/>
      <c r="CT88" s="387"/>
      <c r="CU88" s="387"/>
      <c r="CV88" s="387"/>
      <c r="CW88" s="387"/>
      <c r="CX88" s="387"/>
      <c r="CY88" s="387"/>
      <c r="CZ88" s="387"/>
      <c r="DA88" s="387"/>
      <c r="DB88" s="387"/>
      <c r="DC88" s="387"/>
      <c r="DD88" s="387"/>
      <c r="DE88" s="387"/>
      <c r="DF88" s="387"/>
      <c r="DG88" s="387"/>
      <c r="DH88" s="387"/>
      <c r="DI88" s="387"/>
      <c r="DJ88" s="387"/>
      <c r="DK88" s="387"/>
      <c r="DL88" s="387"/>
      <c r="DM88" s="387"/>
      <c r="DN88" s="387"/>
      <c r="DO88" s="387"/>
      <c r="DP88" s="387"/>
      <c r="DQ88" s="387"/>
      <c r="DR88" s="387"/>
      <c r="DS88" s="387"/>
      <c r="DT88" s="387"/>
      <c r="DU88" s="387"/>
      <c r="DV88" s="387"/>
      <c r="DW88" s="387"/>
      <c r="DX88" s="387"/>
      <c r="DY88" s="387"/>
      <c r="DZ88" s="387"/>
      <c r="EA88" s="387"/>
      <c r="EB88" s="387"/>
      <c r="EC88" s="387"/>
      <c r="ED88" s="387"/>
      <c r="EE88" s="387"/>
      <c r="EF88" s="387"/>
      <c r="EG88" s="387"/>
      <c r="EH88" s="387"/>
      <c r="EI88" s="387"/>
      <c r="EJ88" s="387"/>
      <c r="EK88" s="387"/>
      <c r="EL88" s="387"/>
      <c r="EM88" s="387"/>
      <c r="EN88" s="387"/>
      <c r="EO88" s="387"/>
      <c r="EP88" s="387"/>
      <c r="EQ88" s="387"/>
      <c r="ER88" s="387"/>
      <c r="ES88" s="387"/>
      <c r="ET88" s="387"/>
      <c r="EU88" s="387"/>
      <c r="EV88" s="387"/>
      <c r="EW88" s="387"/>
      <c r="EX88" s="387"/>
      <c r="EY88" s="387"/>
      <c r="EZ88" s="387"/>
      <c r="FA88" s="387"/>
      <c r="FB88" s="387"/>
      <c r="FC88" s="387"/>
      <c r="FD88" s="387"/>
      <c r="FE88" s="387"/>
      <c r="FF88" s="387"/>
      <c r="FG88" s="387"/>
      <c r="FH88" s="387"/>
      <c r="FI88" s="387"/>
      <c r="FJ88" s="387"/>
      <c r="FK88" s="387"/>
      <c r="FL88" s="387"/>
      <c r="FM88" s="387"/>
      <c r="FN88" s="387"/>
      <c r="FO88" s="387"/>
      <c r="FP88" s="387"/>
      <c r="FQ88" s="387"/>
      <c r="FR88" s="387"/>
      <c r="FS88" s="387"/>
      <c r="FT88" s="387"/>
      <c r="FU88" s="387"/>
      <c r="FV88" s="387"/>
      <c r="FW88" s="387"/>
      <c r="FX88" s="387"/>
      <c r="FY88" s="387"/>
      <c r="FZ88" s="387"/>
      <c r="GA88" s="387"/>
      <c r="GB88" s="387"/>
      <c r="GC88" s="387"/>
      <c r="GD88" s="387"/>
      <c r="GE88" s="387"/>
      <c r="GF88" s="387"/>
      <c r="GG88" s="387"/>
      <c r="GH88" s="387"/>
      <c r="GI88" s="387"/>
      <c r="GJ88" s="387"/>
      <c r="GK88" s="387"/>
      <c r="GL88" s="387"/>
      <c r="GM88" s="387"/>
      <c r="GN88" s="387"/>
      <c r="GO88" s="387"/>
      <c r="GP88" s="387"/>
      <c r="GQ88" s="387"/>
      <c r="GR88" s="387"/>
    </row>
    <row r="89" spans="47:200" ht="18.75" customHeight="1">
      <c r="AU89" s="387"/>
      <c r="AV89" s="387"/>
      <c r="AW89" s="387"/>
      <c r="AX89" s="387"/>
      <c r="AY89" s="387"/>
      <c r="AZ89" s="387"/>
      <c r="BA89" s="387"/>
      <c r="BB89" s="387"/>
      <c r="BC89" s="387"/>
      <c r="BD89" s="387"/>
      <c r="BE89" s="387"/>
      <c r="BF89" s="387"/>
      <c r="BG89" s="387"/>
      <c r="BH89" s="387"/>
      <c r="BI89" s="387"/>
      <c r="BJ89" s="387"/>
      <c r="BK89" s="387"/>
      <c r="BL89" s="387"/>
      <c r="BM89" s="387"/>
      <c r="BN89" s="387"/>
      <c r="BO89" s="387"/>
      <c r="BP89" s="387"/>
      <c r="BQ89" s="387"/>
      <c r="BR89" s="387"/>
      <c r="BS89" s="387"/>
      <c r="BT89" s="387"/>
      <c r="BU89" s="387"/>
      <c r="BV89" s="387"/>
      <c r="BW89" s="387"/>
      <c r="BX89" s="387"/>
      <c r="BY89" s="387"/>
      <c r="BZ89" s="387"/>
      <c r="CA89" s="387"/>
      <c r="CB89" s="387"/>
      <c r="CC89" s="387"/>
      <c r="CD89" s="387"/>
      <c r="CE89" s="387"/>
      <c r="CF89" s="387"/>
      <c r="CG89" s="387"/>
      <c r="CH89" s="387"/>
      <c r="CI89" s="387"/>
      <c r="CJ89" s="387"/>
      <c r="CK89" s="387"/>
      <c r="CL89" s="387"/>
      <c r="CM89" s="387"/>
      <c r="CN89" s="387"/>
      <c r="CO89" s="387"/>
      <c r="CP89" s="387"/>
      <c r="CQ89" s="387"/>
      <c r="CR89" s="387"/>
      <c r="CS89" s="387"/>
      <c r="CT89" s="387"/>
      <c r="CU89" s="387"/>
      <c r="CV89" s="387"/>
      <c r="CW89" s="387"/>
      <c r="CX89" s="387"/>
      <c r="CY89" s="387"/>
      <c r="CZ89" s="387"/>
      <c r="DA89" s="387"/>
      <c r="DB89" s="387"/>
      <c r="DC89" s="387"/>
      <c r="DD89" s="387"/>
      <c r="DE89" s="387"/>
      <c r="DF89" s="387"/>
      <c r="DG89" s="387"/>
      <c r="DH89" s="387"/>
      <c r="DI89" s="387"/>
      <c r="DJ89" s="387"/>
      <c r="DK89" s="387"/>
      <c r="DL89" s="387"/>
      <c r="DM89" s="387"/>
      <c r="DN89" s="387"/>
      <c r="DO89" s="387"/>
      <c r="DP89" s="387"/>
      <c r="DQ89" s="387"/>
      <c r="DR89" s="387"/>
      <c r="DS89" s="387"/>
      <c r="DT89" s="387"/>
      <c r="DU89" s="387"/>
      <c r="DV89" s="387"/>
      <c r="DW89" s="387"/>
      <c r="DX89" s="387"/>
      <c r="DY89" s="387"/>
      <c r="DZ89" s="387"/>
      <c r="EA89" s="387"/>
      <c r="EB89" s="387"/>
      <c r="EC89" s="387"/>
      <c r="ED89" s="387"/>
      <c r="EE89" s="387"/>
      <c r="EF89" s="387"/>
      <c r="EG89" s="387"/>
      <c r="EH89" s="387"/>
      <c r="EI89" s="387"/>
      <c r="EJ89" s="387"/>
      <c r="EK89" s="387"/>
      <c r="EL89" s="387"/>
      <c r="EM89" s="387"/>
      <c r="EN89" s="387"/>
      <c r="EO89" s="387"/>
      <c r="EP89" s="387"/>
      <c r="EQ89" s="387"/>
      <c r="ER89" s="387"/>
      <c r="ES89" s="387"/>
      <c r="ET89" s="387"/>
      <c r="EU89" s="387"/>
      <c r="EV89" s="387"/>
      <c r="EW89" s="387"/>
      <c r="EX89" s="387"/>
      <c r="EY89" s="387"/>
      <c r="EZ89" s="387"/>
      <c r="FA89" s="387"/>
      <c r="FB89" s="387"/>
      <c r="FC89" s="387"/>
      <c r="FD89" s="387"/>
      <c r="FE89" s="387"/>
      <c r="FF89" s="387"/>
      <c r="FG89" s="387"/>
      <c r="FH89" s="387"/>
      <c r="FI89" s="387"/>
      <c r="FJ89" s="387"/>
      <c r="FK89" s="387"/>
      <c r="FL89" s="387"/>
      <c r="FM89" s="387"/>
      <c r="FN89" s="387"/>
      <c r="FO89" s="387"/>
      <c r="FP89" s="387"/>
      <c r="FQ89" s="387"/>
      <c r="FR89" s="387"/>
      <c r="FS89" s="387"/>
      <c r="FT89" s="387"/>
      <c r="FU89" s="387"/>
      <c r="FV89" s="387"/>
      <c r="FW89" s="387"/>
      <c r="FX89" s="387"/>
      <c r="FY89" s="387"/>
      <c r="FZ89" s="387"/>
      <c r="GA89" s="387"/>
      <c r="GB89" s="387"/>
      <c r="GC89" s="387"/>
      <c r="GD89" s="387"/>
      <c r="GE89" s="387"/>
      <c r="GF89" s="387"/>
      <c r="GG89" s="387"/>
      <c r="GH89" s="387"/>
      <c r="GI89" s="387"/>
      <c r="GJ89" s="387"/>
      <c r="GK89" s="387"/>
      <c r="GL89" s="387"/>
      <c r="GM89" s="387"/>
      <c r="GN89" s="387"/>
      <c r="GO89" s="387"/>
      <c r="GP89" s="387"/>
      <c r="GQ89" s="387"/>
      <c r="GR89" s="387"/>
    </row>
    <row r="90" spans="47:200" ht="18.75" customHeight="1"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387"/>
      <c r="BK90" s="387"/>
      <c r="BL90" s="387"/>
      <c r="BM90" s="387"/>
      <c r="BN90" s="387"/>
      <c r="BO90" s="387"/>
      <c r="BP90" s="387"/>
      <c r="BQ90" s="387"/>
      <c r="BR90" s="387"/>
      <c r="BS90" s="387"/>
      <c r="BT90" s="387"/>
      <c r="BU90" s="387"/>
      <c r="BV90" s="387"/>
      <c r="BW90" s="387"/>
      <c r="BX90" s="387"/>
      <c r="BY90" s="387"/>
      <c r="BZ90" s="387"/>
      <c r="CA90" s="387"/>
      <c r="CB90" s="387"/>
      <c r="CC90" s="387"/>
      <c r="CD90" s="387"/>
      <c r="CE90" s="387"/>
      <c r="CF90" s="387"/>
      <c r="CG90" s="387"/>
      <c r="CH90" s="387"/>
      <c r="CI90" s="387"/>
      <c r="CJ90" s="387"/>
      <c r="CK90" s="387"/>
      <c r="CL90" s="387"/>
      <c r="CM90" s="387"/>
      <c r="CN90" s="387"/>
      <c r="CO90" s="387"/>
      <c r="CP90" s="387"/>
      <c r="CQ90" s="387"/>
      <c r="CR90" s="387"/>
      <c r="CS90" s="387"/>
      <c r="CT90" s="387"/>
      <c r="CU90" s="387"/>
      <c r="CV90" s="387"/>
      <c r="CW90" s="387"/>
      <c r="CX90" s="387"/>
      <c r="CY90" s="387"/>
      <c r="CZ90" s="387"/>
      <c r="DA90" s="387"/>
      <c r="DB90" s="387"/>
      <c r="DC90" s="387"/>
      <c r="DD90" s="387"/>
      <c r="DE90" s="387"/>
      <c r="DF90" s="387"/>
      <c r="DG90" s="387"/>
      <c r="DH90" s="387"/>
      <c r="DI90" s="387"/>
      <c r="DJ90" s="387"/>
      <c r="DK90" s="387"/>
      <c r="DL90" s="387"/>
      <c r="DM90" s="387"/>
      <c r="DN90" s="387"/>
      <c r="DO90" s="387"/>
      <c r="DP90" s="387"/>
      <c r="DQ90" s="387"/>
      <c r="DR90" s="387"/>
      <c r="DS90" s="387"/>
      <c r="DT90" s="387"/>
      <c r="DU90" s="387"/>
      <c r="DV90" s="387"/>
      <c r="DW90" s="387"/>
      <c r="DX90" s="387"/>
      <c r="DY90" s="387"/>
      <c r="DZ90" s="387"/>
      <c r="EA90" s="387"/>
      <c r="EB90" s="387"/>
      <c r="EC90" s="387"/>
      <c r="ED90" s="387"/>
      <c r="EE90" s="387"/>
      <c r="EF90" s="387"/>
      <c r="EG90" s="387"/>
      <c r="EH90" s="387"/>
      <c r="EI90" s="387"/>
      <c r="EJ90" s="387"/>
      <c r="EK90" s="387"/>
      <c r="EL90" s="387"/>
      <c r="EM90" s="387"/>
      <c r="EN90" s="387"/>
      <c r="EO90" s="387"/>
      <c r="EP90" s="387"/>
      <c r="EQ90" s="387"/>
      <c r="ER90" s="387"/>
      <c r="ES90" s="387"/>
      <c r="ET90" s="387"/>
      <c r="EU90" s="387"/>
      <c r="EV90" s="387"/>
      <c r="EW90" s="387"/>
      <c r="EX90" s="387"/>
      <c r="EY90" s="387"/>
      <c r="EZ90" s="387"/>
      <c r="FA90" s="387"/>
      <c r="FB90" s="387"/>
      <c r="FC90" s="387"/>
      <c r="FD90" s="387"/>
      <c r="FE90" s="387"/>
      <c r="FF90" s="387"/>
      <c r="FG90" s="387"/>
      <c r="FH90" s="387"/>
      <c r="FI90" s="387"/>
      <c r="FJ90" s="387"/>
      <c r="FK90" s="387"/>
      <c r="FL90" s="387"/>
      <c r="FM90" s="387"/>
      <c r="FN90" s="387"/>
      <c r="FO90" s="387"/>
      <c r="FP90" s="387"/>
      <c r="FQ90" s="387"/>
      <c r="FR90" s="387"/>
      <c r="FS90" s="387"/>
      <c r="FT90" s="387"/>
      <c r="FU90" s="387"/>
      <c r="FV90" s="387"/>
      <c r="FW90" s="387"/>
      <c r="FX90" s="387"/>
      <c r="FY90" s="387"/>
      <c r="FZ90" s="387"/>
      <c r="GA90" s="387"/>
      <c r="GB90" s="387"/>
      <c r="GC90" s="387"/>
      <c r="GD90" s="387"/>
      <c r="GE90" s="387"/>
      <c r="GF90" s="387"/>
      <c r="GG90" s="387"/>
      <c r="GH90" s="387"/>
      <c r="GI90" s="387"/>
      <c r="GJ90" s="387"/>
      <c r="GK90" s="387"/>
      <c r="GL90" s="387"/>
      <c r="GM90" s="387"/>
      <c r="GN90" s="387"/>
      <c r="GO90" s="387"/>
      <c r="GP90" s="387"/>
      <c r="GQ90" s="387"/>
      <c r="GR90" s="387"/>
    </row>
    <row r="91" spans="47:200" ht="18.75" customHeight="1">
      <c r="AU91" s="387"/>
      <c r="AV91" s="387"/>
      <c r="AW91" s="387"/>
      <c r="AX91" s="387"/>
      <c r="AY91" s="387"/>
      <c r="AZ91" s="387"/>
      <c r="BA91" s="387"/>
      <c r="BB91" s="387"/>
      <c r="BC91" s="387"/>
      <c r="BD91" s="387"/>
      <c r="BE91" s="387"/>
      <c r="BF91" s="387"/>
      <c r="BG91" s="387"/>
      <c r="BH91" s="387"/>
      <c r="BI91" s="387"/>
      <c r="BJ91" s="387"/>
      <c r="BK91" s="387"/>
      <c r="BL91" s="387"/>
      <c r="BM91" s="387"/>
      <c r="BN91" s="387"/>
      <c r="BO91" s="387"/>
      <c r="BP91" s="387"/>
      <c r="BQ91" s="387"/>
      <c r="BR91" s="387"/>
      <c r="BS91" s="387"/>
      <c r="BT91" s="387"/>
      <c r="BU91" s="387"/>
      <c r="BV91" s="387"/>
      <c r="BW91" s="387"/>
      <c r="BX91" s="387"/>
      <c r="BY91" s="387"/>
      <c r="BZ91" s="387"/>
      <c r="CA91" s="387"/>
      <c r="CB91" s="387"/>
      <c r="CC91" s="387"/>
      <c r="CD91" s="387"/>
      <c r="CE91" s="387"/>
      <c r="CF91" s="387"/>
      <c r="CG91" s="387"/>
      <c r="CH91" s="387"/>
      <c r="CI91" s="387"/>
      <c r="CJ91" s="387"/>
      <c r="CK91" s="387"/>
      <c r="CL91" s="387"/>
      <c r="CM91" s="387"/>
      <c r="CN91" s="387"/>
      <c r="CO91" s="387"/>
      <c r="CP91" s="387"/>
      <c r="CQ91" s="387"/>
      <c r="CR91" s="387"/>
      <c r="CS91" s="387"/>
      <c r="CT91" s="387"/>
      <c r="CU91" s="387"/>
      <c r="CV91" s="387"/>
      <c r="CW91" s="387"/>
      <c r="CX91" s="387"/>
      <c r="CY91" s="387"/>
      <c r="CZ91" s="387"/>
      <c r="DA91" s="387"/>
      <c r="DB91" s="387"/>
      <c r="DC91" s="387"/>
      <c r="DD91" s="387"/>
      <c r="DE91" s="387"/>
      <c r="DF91" s="387"/>
      <c r="DG91" s="387"/>
      <c r="DH91" s="387"/>
      <c r="DI91" s="387"/>
      <c r="DJ91" s="387"/>
      <c r="DK91" s="387"/>
      <c r="DL91" s="387"/>
      <c r="DM91" s="387"/>
      <c r="DN91" s="387"/>
      <c r="DO91" s="387"/>
      <c r="DP91" s="387"/>
      <c r="DQ91" s="387"/>
      <c r="DR91" s="387"/>
      <c r="DS91" s="387"/>
      <c r="DT91" s="387"/>
      <c r="DU91" s="387"/>
      <c r="DV91" s="387"/>
      <c r="DW91" s="387"/>
      <c r="DX91" s="387"/>
      <c r="DY91" s="387"/>
      <c r="DZ91" s="387"/>
      <c r="EA91" s="387"/>
      <c r="EB91" s="387"/>
      <c r="EC91" s="387"/>
      <c r="ED91" s="387"/>
      <c r="EE91" s="387"/>
      <c r="EF91" s="387"/>
      <c r="EG91" s="387"/>
      <c r="EH91" s="387"/>
      <c r="EI91" s="387"/>
      <c r="EJ91" s="387"/>
      <c r="EK91" s="387"/>
      <c r="EL91" s="387"/>
      <c r="EM91" s="387"/>
      <c r="EN91" s="387"/>
      <c r="EO91" s="387"/>
      <c r="EP91" s="387"/>
      <c r="EQ91" s="387"/>
      <c r="ER91" s="387"/>
      <c r="ES91" s="387"/>
      <c r="ET91" s="387"/>
      <c r="EU91" s="387"/>
      <c r="EV91" s="387"/>
      <c r="EW91" s="387"/>
      <c r="EX91" s="387"/>
      <c r="EY91" s="387"/>
      <c r="EZ91" s="387"/>
      <c r="FA91" s="387"/>
      <c r="FB91" s="387"/>
      <c r="FC91" s="387"/>
      <c r="FD91" s="387"/>
      <c r="FE91" s="387"/>
      <c r="FF91" s="387"/>
      <c r="FG91" s="387"/>
      <c r="FH91" s="387"/>
      <c r="FI91" s="387"/>
      <c r="FJ91" s="387"/>
      <c r="FK91" s="387"/>
      <c r="FL91" s="387"/>
      <c r="FM91" s="387"/>
      <c r="FN91" s="387"/>
      <c r="FO91" s="387"/>
      <c r="FP91" s="387"/>
      <c r="FQ91" s="387"/>
      <c r="FR91" s="387"/>
      <c r="FS91" s="387"/>
      <c r="FT91" s="387"/>
      <c r="FU91" s="387"/>
      <c r="FV91" s="387"/>
      <c r="FW91" s="387"/>
      <c r="FX91" s="387"/>
      <c r="FY91" s="387"/>
      <c r="FZ91" s="387"/>
      <c r="GA91" s="387"/>
      <c r="GB91" s="387"/>
      <c r="GC91" s="387"/>
      <c r="GD91" s="387"/>
      <c r="GE91" s="387"/>
      <c r="GF91" s="387"/>
      <c r="GG91" s="387"/>
      <c r="GH91" s="387"/>
      <c r="GI91" s="387"/>
      <c r="GJ91" s="387"/>
      <c r="GK91" s="387"/>
      <c r="GL91" s="387"/>
      <c r="GM91" s="387"/>
      <c r="GN91" s="387"/>
      <c r="GO91" s="387"/>
      <c r="GP91" s="387"/>
      <c r="GQ91" s="387"/>
      <c r="GR91" s="387"/>
    </row>
    <row r="92" spans="47:200" ht="18.75" customHeight="1">
      <c r="AU92" s="387"/>
      <c r="AV92" s="387"/>
      <c r="AW92" s="387"/>
      <c r="AX92" s="387"/>
      <c r="AY92" s="387"/>
      <c r="AZ92" s="387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  <c r="BM92" s="387"/>
      <c r="BN92" s="387"/>
      <c r="BO92" s="387"/>
      <c r="BP92" s="387"/>
      <c r="BQ92" s="387"/>
      <c r="BR92" s="387"/>
      <c r="BS92" s="387"/>
      <c r="BT92" s="387"/>
      <c r="BU92" s="387"/>
      <c r="BV92" s="387"/>
      <c r="BW92" s="387"/>
      <c r="BX92" s="387"/>
      <c r="BY92" s="387"/>
      <c r="BZ92" s="387"/>
      <c r="CA92" s="387"/>
      <c r="CB92" s="387"/>
      <c r="CC92" s="387"/>
      <c r="CD92" s="387"/>
      <c r="CE92" s="387"/>
      <c r="CF92" s="387"/>
      <c r="CG92" s="387"/>
      <c r="CH92" s="387"/>
      <c r="CI92" s="387"/>
      <c r="CJ92" s="387"/>
      <c r="CK92" s="387"/>
      <c r="CL92" s="387"/>
      <c r="CM92" s="387"/>
      <c r="CN92" s="387"/>
      <c r="CO92" s="387"/>
      <c r="CP92" s="387"/>
      <c r="CQ92" s="387"/>
      <c r="CR92" s="387"/>
      <c r="CS92" s="387"/>
      <c r="CT92" s="387"/>
      <c r="CU92" s="387"/>
      <c r="CV92" s="387"/>
      <c r="CW92" s="387"/>
      <c r="CX92" s="387"/>
      <c r="CY92" s="387"/>
      <c r="CZ92" s="387"/>
      <c r="DA92" s="387"/>
      <c r="DB92" s="387"/>
      <c r="DC92" s="387"/>
      <c r="DD92" s="387"/>
      <c r="DE92" s="387"/>
      <c r="DF92" s="387"/>
      <c r="DG92" s="387"/>
      <c r="DH92" s="387"/>
      <c r="DI92" s="387"/>
      <c r="DJ92" s="387"/>
      <c r="DK92" s="387"/>
      <c r="DL92" s="387"/>
      <c r="DM92" s="387"/>
      <c r="DN92" s="387"/>
      <c r="DO92" s="387"/>
      <c r="DP92" s="387"/>
      <c r="DQ92" s="387"/>
      <c r="DR92" s="387"/>
      <c r="DS92" s="387"/>
      <c r="DT92" s="387"/>
      <c r="DU92" s="387"/>
      <c r="DV92" s="387"/>
      <c r="DW92" s="387"/>
      <c r="DX92" s="387"/>
      <c r="DY92" s="387"/>
      <c r="DZ92" s="387"/>
      <c r="EA92" s="387"/>
      <c r="EB92" s="387"/>
      <c r="EC92" s="387"/>
      <c r="ED92" s="387"/>
      <c r="EE92" s="387"/>
      <c r="EF92" s="387"/>
      <c r="EG92" s="387"/>
      <c r="EH92" s="387"/>
      <c r="EI92" s="387"/>
      <c r="EJ92" s="387"/>
      <c r="EK92" s="387"/>
      <c r="EL92" s="387"/>
      <c r="EM92" s="387"/>
      <c r="EN92" s="387"/>
      <c r="EO92" s="387"/>
      <c r="EP92" s="387"/>
      <c r="EQ92" s="387"/>
      <c r="ER92" s="387"/>
      <c r="ES92" s="387"/>
      <c r="ET92" s="387"/>
      <c r="EU92" s="387"/>
      <c r="EV92" s="387"/>
      <c r="EW92" s="387"/>
      <c r="EX92" s="387"/>
      <c r="EY92" s="387"/>
      <c r="EZ92" s="387"/>
      <c r="FA92" s="387"/>
      <c r="FB92" s="387"/>
      <c r="FC92" s="387"/>
      <c r="FD92" s="387"/>
      <c r="FE92" s="387"/>
      <c r="FF92" s="387"/>
      <c r="FG92" s="387"/>
      <c r="FH92" s="387"/>
      <c r="FI92" s="387"/>
      <c r="FJ92" s="387"/>
      <c r="FK92" s="387"/>
      <c r="FL92" s="387"/>
      <c r="FM92" s="387"/>
      <c r="FN92" s="387"/>
      <c r="FO92" s="387"/>
      <c r="FP92" s="387"/>
      <c r="FQ92" s="387"/>
      <c r="FR92" s="387"/>
      <c r="FS92" s="387"/>
      <c r="FT92" s="387"/>
      <c r="FU92" s="387"/>
      <c r="FV92" s="387"/>
      <c r="FW92" s="387"/>
      <c r="FX92" s="387"/>
      <c r="FY92" s="387"/>
      <c r="FZ92" s="387"/>
      <c r="GA92" s="387"/>
      <c r="GB92" s="387"/>
      <c r="GC92" s="387"/>
      <c r="GD92" s="387"/>
      <c r="GE92" s="387"/>
      <c r="GF92" s="387"/>
      <c r="GG92" s="387"/>
      <c r="GH92" s="387"/>
      <c r="GI92" s="387"/>
      <c r="GJ92" s="387"/>
      <c r="GK92" s="387"/>
      <c r="GL92" s="387"/>
      <c r="GM92" s="387"/>
      <c r="GN92" s="387"/>
      <c r="GO92" s="387"/>
      <c r="GP92" s="387"/>
      <c r="GQ92" s="387"/>
      <c r="GR92" s="387"/>
    </row>
    <row r="93" spans="47:200" ht="18.75" customHeight="1">
      <c r="AU93" s="387"/>
      <c r="AV93" s="387"/>
      <c r="AW93" s="387"/>
      <c r="AX93" s="387"/>
      <c r="AY93" s="387"/>
      <c r="AZ93" s="387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7"/>
      <c r="BL93" s="387"/>
      <c r="BM93" s="387"/>
      <c r="BN93" s="387"/>
      <c r="BO93" s="387"/>
      <c r="BP93" s="387"/>
      <c r="BQ93" s="387"/>
      <c r="BR93" s="387"/>
      <c r="BS93" s="387"/>
      <c r="BT93" s="387"/>
      <c r="BU93" s="387"/>
      <c r="BV93" s="387"/>
      <c r="BW93" s="387"/>
      <c r="BX93" s="387"/>
      <c r="BY93" s="387"/>
      <c r="BZ93" s="387"/>
      <c r="CA93" s="387"/>
      <c r="CB93" s="387"/>
      <c r="CC93" s="387"/>
      <c r="CD93" s="387"/>
      <c r="CE93" s="387"/>
      <c r="CF93" s="387"/>
      <c r="CG93" s="387"/>
      <c r="CH93" s="387"/>
      <c r="CI93" s="387"/>
      <c r="CJ93" s="387"/>
      <c r="CK93" s="387"/>
      <c r="CL93" s="387"/>
      <c r="CM93" s="387"/>
      <c r="CN93" s="387"/>
      <c r="CO93" s="387"/>
      <c r="CP93" s="387"/>
      <c r="CQ93" s="387"/>
      <c r="CR93" s="387"/>
      <c r="CS93" s="387"/>
      <c r="CT93" s="387"/>
      <c r="CU93" s="387"/>
      <c r="CV93" s="387"/>
      <c r="CW93" s="387"/>
      <c r="CX93" s="387"/>
      <c r="CY93" s="387"/>
      <c r="CZ93" s="387"/>
      <c r="DA93" s="387"/>
      <c r="DB93" s="387"/>
      <c r="DC93" s="387"/>
      <c r="DD93" s="387"/>
      <c r="DE93" s="387"/>
      <c r="DF93" s="387"/>
      <c r="DG93" s="387"/>
      <c r="DH93" s="387"/>
      <c r="DI93" s="387"/>
      <c r="DJ93" s="387"/>
      <c r="DK93" s="387"/>
      <c r="DL93" s="387"/>
      <c r="DM93" s="387"/>
      <c r="DN93" s="387"/>
      <c r="DO93" s="387"/>
      <c r="DP93" s="387"/>
      <c r="DQ93" s="387"/>
      <c r="DR93" s="387"/>
      <c r="DS93" s="387"/>
      <c r="DT93" s="387"/>
      <c r="DU93" s="387"/>
      <c r="DV93" s="387"/>
      <c r="DW93" s="387"/>
      <c r="DX93" s="387"/>
      <c r="DY93" s="387"/>
      <c r="DZ93" s="387"/>
      <c r="EA93" s="387"/>
      <c r="EB93" s="387"/>
      <c r="EC93" s="387"/>
      <c r="ED93" s="387"/>
      <c r="EE93" s="387"/>
      <c r="EF93" s="387"/>
      <c r="EG93" s="387"/>
      <c r="EH93" s="387"/>
      <c r="EI93" s="387"/>
      <c r="EJ93" s="387"/>
      <c r="EK93" s="387"/>
      <c r="EL93" s="387"/>
      <c r="EM93" s="387"/>
      <c r="EN93" s="387"/>
      <c r="EO93" s="387"/>
      <c r="EP93" s="387"/>
      <c r="EQ93" s="387"/>
      <c r="ER93" s="387"/>
      <c r="ES93" s="387"/>
      <c r="ET93" s="387"/>
      <c r="EU93" s="387"/>
      <c r="EV93" s="387"/>
      <c r="EW93" s="387"/>
      <c r="EX93" s="387"/>
      <c r="EY93" s="387"/>
      <c r="EZ93" s="387"/>
      <c r="FA93" s="387"/>
      <c r="FB93" s="387"/>
      <c r="FC93" s="387"/>
      <c r="FD93" s="387"/>
      <c r="FE93" s="387"/>
      <c r="FF93" s="387"/>
      <c r="FG93" s="387"/>
      <c r="FH93" s="387"/>
      <c r="FI93" s="387"/>
      <c r="FJ93" s="387"/>
      <c r="FK93" s="387"/>
      <c r="FL93" s="387"/>
      <c r="FM93" s="387"/>
      <c r="FN93" s="387"/>
      <c r="FO93" s="387"/>
      <c r="FP93" s="387"/>
      <c r="FQ93" s="387"/>
      <c r="FR93" s="387"/>
      <c r="FS93" s="387"/>
      <c r="FT93" s="387"/>
      <c r="FU93" s="387"/>
      <c r="FV93" s="387"/>
      <c r="FW93" s="387"/>
      <c r="FX93" s="387"/>
      <c r="FY93" s="387"/>
      <c r="FZ93" s="387"/>
      <c r="GA93" s="387"/>
      <c r="GB93" s="387"/>
      <c r="GC93" s="387"/>
      <c r="GD93" s="387"/>
      <c r="GE93" s="387"/>
      <c r="GF93" s="387"/>
      <c r="GG93" s="387"/>
      <c r="GH93" s="387"/>
      <c r="GI93" s="387"/>
      <c r="GJ93" s="387"/>
      <c r="GK93" s="387"/>
      <c r="GL93" s="387"/>
      <c r="GM93" s="387"/>
      <c r="GN93" s="387"/>
      <c r="GO93" s="387"/>
      <c r="GP93" s="387"/>
      <c r="GQ93" s="387"/>
      <c r="GR93" s="387"/>
    </row>
    <row r="94" spans="47:200" ht="18.75" customHeight="1">
      <c r="AU94" s="387"/>
      <c r="AV94" s="387"/>
      <c r="AW94" s="387"/>
      <c r="AX94" s="387"/>
      <c r="AY94" s="387"/>
      <c r="AZ94" s="387"/>
      <c r="BA94" s="387"/>
      <c r="BB94" s="387"/>
      <c r="BC94" s="387"/>
      <c r="BD94" s="387"/>
      <c r="BE94" s="387"/>
      <c r="BF94" s="387"/>
      <c r="BG94" s="387"/>
      <c r="BH94" s="387"/>
      <c r="BI94" s="387"/>
      <c r="BJ94" s="387"/>
      <c r="BK94" s="387"/>
      <c r="BL94" s="387"/>
      <c r="BM94" s="387"/>
      <c r="BN94" s="387"/>
      <c r="BO94" s="387"/>
      <c r="BP94" s="387"/>
      <c r="BQ94" s="387"/>
      <c r="BR94" s="387"/>
      <c r="BS94" s="387"/>
      <c r="BT94" s="387"/>
      <c r="BU94" s="387"/>
      <c r="BV94" s="387"/>
      <c r="BW94" s="387"/>
      <c r="BX94" s="387"/>
      <c r="BY94" s="387"/>
      <c r="BZ94" s="387"/>
      <c r="CA94" s="387"/>
      <c r="CB94" s="387"/>
      <c r="CC94" s="387"/>
      <c r="CD94" s="387"/>
      <c r="CE94" s="387"/>
      <c r="CF94" s="387"/>
      <c r="CG94" s="387"/>
      <c r="CH94" s="387"/>
      <c r="CI94" s="387"/>
      <c r="CJ94" s="387"/>
      <c r="CK94" s="387"/>
      <c r="CL94" s="387"/>
      <c r="CM94" s="387"/>
      <c r="CN94" s="387"/>
      <c r="CO94" s="387"/>
      <c r="CP94" s="387"/>
      <c r="CQ94" s="387"/>
      <c r="CR94" s="387"/>
      <c r="CS94" s="387"/>
      <c r="CT94" s="387"/>
      <c r="CU94" s="387"/>
      <c r="CV94" s="387"/>
      <c r="CW94" s="387"/>
      <c r="CX94" s="387"/>
      <c r="CY94" s="387"/>
      <c r="CZ94" s="387"/>
      <c r="DA94" s="387"/>
      <c r="DB94" s="387"/>
      <c r="DC94" s="387"/>
      <c r="DD94" s="387"/>
      <c r="DE94" s="387"/>
      <c r="DF94" s="387"/>
      <c r="DG94" s="387"/>
      <c r="DH94" s="387"/>
      <c r="DI94" s="387"/>
      <c r="DJ94" s="387"/>
      <c r="DK94" s="387"/>
      <c r="DL94" s="387"/>
      <c r="DM94" s="387"/>
      <c r="DN94" s="387"/>
      <c r="DO94" s="387"/>
      <c r="DP94" s="387"/>
      <c r="DQ94" s="387"/>
      <c r="DR94" s="387"/>
      <c r="DS94" s="387"/>
      <c r="DT94" s="387"/>
      <c r="DU94" s="387"/>
      <c r="DV94" s="387"/>
      <c r="DW94" s="387"/>
      <c r="DX94" s="387"/>
      <c r="DY94" s="387"/>
      <c r="DZ94" s="387"/>
      <c r="EA94" s="387"/>
      <c r="EB94" s="387"/>
      <c r="EC94" s="387"/>
      <c r="ED94" s="387"/>
      <c r="EE94" s="387"/>
      <c r="EF94" s="387"/>
      <c r="EG94" s="387"/>
      <c r="EH94" s="387"/>
      <c r="EI94" s="387"/>
      <c r="EJ94" s="387"/>
      <c r="EK94" s="387"/>
      <c r="EL94" s="387"/>
      <c r="EM94" s="387"/>
      <c r="EN94" s="387"/>
      <c r="EO94" s="387"/>
      <c r="EP94" s="387"/>
      <c r="EQ94" s="387"/>
      <c r="ER94" s="387"/>
      <c r="ES94" s="387"/>
      <c r="ET94" s="387"/>
      <c r="EU94" s="387"/>
      <c r="EV94" s="387"/>
      <c r="EW94" s="387"/>
      <c r="EX94" s="387"/>
      <c r="EY94" s="387"/>
      <c r="EZ94" s="387"/>
      <c r="FA94" s="387"/>
      <c r="FB94" s="387"/>
      <c r="FC94" s="387"/>
      <c r="FD94" s="387"/>
      <c r="FE94" s="387"/>
      <c r="FF94" s="387"/>
      <c r="FG94" s="387"/>
      <c r="FH94" s="387"/>
      <c r="FI94" s="387"/>
      <c r="FJ94" s="387"/>
      <c r="FK94" s="387"/>
      <c r="FL94" s="387"/>
      <c r="FM94" s="387"/>
      <c r="FN94" s="387"/>
      <c r="FO94" s="387"/>
      <c r="FP94" s="387"/>
      <c r="FQ94" s="387"/>
      <c r="FR94" s="387"/>
      <c r="FS94" s="387"/>
      <c r="FT94" s="387"/>
      <c r="FU94" s="387"/>
      <c r="FV94" s="387"/>
      <c r="FW94" s="387"/>
      <c r="FX94" s="387"/>
      <c r="FY94" s="387"/>
      <c r="FZ94" s="387"/>
      <c r="GA94" s="387"/>
      <c r="GB94" s="387"/>
      <c r="GC94" s="387"/>
      <c r="GD94" s="387"/>
      <c r="GE94" s="387"/>
      <c r="GF94" s="387"/>
      <c r="GG94" s="387"/>
      <c r="GH94" s="387"/>
      <c r="GI94" s="387"/>
      <c r="GJ94" s="387"/>
      <c r="GK94" s="387"/>
      <c r="GL94" s="387"/>
      <c r="GM94" s="387"/>
      <c r="GN94" s="387"/>
      <c r="GO94" s="387"/>
      <c r="GP94" s="387"/>
      <c r="GQ94" s="387"/>
      <c r="GR94" s="387"/>
    </row>
    <row r="95" spans="47:200" ht="18.75" customHeight="1">
      <c r="AU95" s="387"/>
      <c r="AV95" s="387"/>
      <c r="AW95" s="387"/>
      <c r="AX95" s="387"/>
      <c r="AY95" s="387"/>
      <c r="AZ95" s="387"/>
      <c r="BA95" s="387"/>
      <c r="BB95" s="387"/>
      <c r="BC95" s="387"/>
      <c r="BD95" s="387"/>
      <c r="BE95" s="387"/>
      <c r="BF95" s="387"/>
      <c r="BG95" s="387"/>
      <c r="BH95" s="387"/>
      <c r="BI95" s="387"/>
      <c r="BJ95" s="387"/>
      <c r="BK95" s="387"/>
      <c r="BL95" s="387"/>
      <c r="BM95" s="387"/>
      <c r="BN95" s="387"/>
      <c r="BO95" s="387"/>
      <c r="BP95" s="387"/>
      <c r="BQ95" s="387"/>
      <c r="BR95" s="387"/>
      <c r="BS95" s="387"/>
      <c r="BT95" s="387"/>
      <c r="BU95" s="387"/>
      <c r="BV95" s="387"/>
      <c r="BW95" s="387"/>
      <c r="BX95" s="387"/>
      <c r="BY95" s="387"/>
      <c r="BZ95" s="387"/>
      <c r="CA95" s="387"/>
      <c r="CB95" s="387"/>
      <c r="CC95" s="387"/>
      <c r="CD95" s="387"/>
      <c r="CE95" s="387"/>
      <c r="CF95" s="387"/>
      <c r="CG95" s="387"/>
      <c r="CH95" s="387"/>
      <c r="CI95" s="387"/>
      <c r="CJ95" s="387"/>
      <c r="CK95" s="387"/>
      <c r="CL95" s="387"/>
      <c r="CM95" s="387"/>
      <c r="CN95" s="387"/>
      <c r="CO95" s="387"/>
      <c r="CP95" s="387"/>
      <c r="CQ95" s="387"/>
      <c r="CR95" s="387"/>
      <c r="CS95" s="387"/>
      <c r="CT95" s="387"/>
      <c r="CU95" s="387"/>
      <c r="CV95" s="387"/>
      <c r="CW95" s="387"/>
      <c r="CX95" s="387"/>
      <c r="CY95" s="387"/>
      <c r="CZ95" s="387"/>
      <c r="DA95" s="387"/>
      <c r="DB95" s="387"/>
      <c r="DC95" s="387"/>
      <c r="DD95" s="387"/>
      <c r="DE95" s="387"/>
      <c r="DF95" s="387"/>
      <c r="DG95" s="387"/>
      <c r="DH95" s="387"/>
      <c r="DI95" s="387"/>
      <c r="DJ95" s="387"/>
      <c r="DK95" s="387"/>
      <c r="DL95" s="387"/>
      <c r="DM95" s="387"/>
      <c r="DN95" s="387"/>
      <c r="DO95" s="387"/>
      <c r="DP95" s="387"/>
      <c r="DQ95" s="387"/>
      <c r="DR95" s="387"/>
      <c r="DS95" s="387"/>
      <c r="DT95" s="387"/>
      <c r="DU95" s="387"/>
      <c r="DV95" s="387"/>
      <c r="DW95" s="387"/>
      <c r="DX95" s="387"/>
      <c r="DY95" s="387"/>
      <c r="DZ95" s="387"/>
      <c r="EA95" s="387"/>
      <c r="EB95" s="387"/>
      <c r="EC95" s="387"/>
      <c r="ED95" s="387"/>
      <c r="EE95" s="387"/>
      <c r="EF95" s="387"/>
      <c r="EG95" s="387"/>
      <c r="EH95" s="387"/>
      <c r="EI95" s="387"/>
      <c r="EJ95" s="387"/>
      <c r="EK95" s="387"/>
      <c r="EL95" s="387"/>
      <c r="EM95" s="387"/>
      <c r="EN95" s="387"/>
      <c r="EO95" s="387"/>
      <c r="EP95" s="387"/>
      <c r="EQ95" s="387"/>
      <c r="ER95" s="387"/>
      <c r="ES95" s="387"/>
      <c r="ET95" s="387"/>
      <c r="EU95" s="387"/>
      <c r="EV95" s="387"/>
      <c r="EW95" s="387"/>
      <c r="EX95" s="387"/>
      <c r="EY95" s="387"/>
      <c r="EZ95" s="387"/>
      <c r="FA95" s="387"/>
      <c r="FB95" s="387"/>
      <c r="FC95" s="387"/>
      <c r="FD95" s="387"/>
      <c r="FE95" s="387"/>
      <c r="FF95" s="387"/>
      <c r="FG95" s="387"/>
      <c r="FH95" s="387"/>
      <c r="FI95" s="387"/>
      <c r="FJ95" s="387"/>
      <c r="FK95" s="387"/>
      <c r="FL95" s="387"/>
      <c r="FM95" s="387"/>
      <c r="FN95" s="387"/>
      <c r="FO95" s="387"/>
      <c r="FP95" s="387"/>
      <c r="FQ95" s="387"/>
      <c r="FR95" s="387"/>
      <c r="FS95" s="387"/>
      <c r="FT95" s="387"/>
      <c r="FU95" s="387"/>
      <c r="FV95" s="387"/>
      <c r="FW95" s="387"/>
      <c r="FX95" s="387"/>
      <c r="FY95" s="387"/>
      <c r="FZ95" s="387"/>
      <c r="GA95" s="387"/>
      <c r="GB95" s="387"/>
      <c r="GC95" s="387"/>
      <c r="GD95" s="387"/>
      <c r="GE95" s="387"/>
      <c r="GF95" s="387"/>
      <c r="GG95" s="387"/>
      <c r="GH95" s="387"/>
      <c r="GI95" s="387"/>
      <c r="GJ95" s="387"/>
      <c r="GK95" s="387"/>
      <c r="GL95" s="387"/>
      <c r="GM95" s="387"/>
      <c r="GN95" s="387"/>
      <c r="GO95" s="387"/>
      <c r="GP95" s="387"/>
      <c r="GQ95" s="387"/>
      <c r="GR95" s="387"/>
    </row>
    <row r="96" spans="47:200" ht="18.75" customHeight="1">
      <c r="AU96" s="387"/>
      <c r="AV96" s="387"/>
      <c r="AW96" s="387"/>
      <c r="AX96" s="387"/>
      <c r="AY96" s="387"/>
      <c r="AZ96" s="387"/>
      <c r="BA96" s="387"/>
      <c r="BB96" s="387"/>
      <c r="BC96" s="387"/>
      <c r="BD96" s="387"/>
      <c r="BE96" s="387"/>
      <c r="BF96" s="387"/>
      <c r="BG96" s="387"/>
      <c r="BH96" s="387"/>
      <c r="BI96" s="387"/>
      <c r="BJ96" s="387"/>
      <c r="BK96" s="387"/>
      <c r="BL96" s="387"/>
      <c r="BM96" s="387"/>
      <c r="BN96" s="387"/>
      <c r="BO96" s="387"/>
      <c r="BP96" s="387"/>
      <c r="BQ96" s="387"/>
      <c r="BR96" s="387"/>
      <c r="BS96" s="387"/>
      <c r="BT96" s="387"/>
      <c r="BU96" s="387"/>
      <c r="BV96" s="387"/>
      <c r="BW96" s="387"/>
      <c r="BX96" s="387"/>
      <c r="BY96" s="387"/>
      <c r="BZ96" s="387"/>
      <c r="CA96" s="387"/>
      <c r="CB96" s="387"/>
      <c r="CC96" s="387"/>
      <c r="CD96" s="387"/>
      <c r="CE96" s="387"/>
      <c r="CF96" s="387"/>
      <c r="CG96" s="387"/>
      <c r="CH96" s="387"/>
      <c r="CI96" s="387"/>
      <c r="CJ96" s="387"/>
      <c r="CK96" s="387"/>
      <c r="CL96" s="387"/>
      <c r="CM96" s="387"/>
      <c r="CN96" s="387"/>
      <c r="CO96" s="387"/>
      <c r="CP96" s="387"/>
      <c r="CQ96" s="387"/>
      <c r="CR96" s="387"/>
      <c r="CS96" s="387"/>
      <c r="CT96" s="387"/>
      <c r="CU96" s="387"/>
      <c r="CV96" s="387"/>
      <c r="CW96" s="387"/>
      <c r="CX96" s="387"/>
      <c r="CY96" s="387"/>
      <c r="CZ96" s="387"/>
      <c r="DA96" s="387"/>
      <c r="DB96" s="387"/>
      <c r="DC96" s="387"/>
      <c r="DD96" s="387"/>
      <c r="DE96" s="387"/>
      <c r="DF96" s="387"/>
      <c r="DG96" s="387"/>
      <c r="DH96" s="387"/>
      <c r="DI96" s="387"/>
      <c r="DJ96" s="387"/>
      <c r="DK96" s="387"/>
      <c r="DL96" s="387"/>
      <c r="DM96" s="387"/>
      <c r="DN96" s="387"/>
      <c r="DO96" s="387"/>
      <c r="DP96" s="387"/>
      <c r="DQ96" s="387"/>
      <c r="DR96" s="387"/>
      <c r="DS96" s="387"/>
      <c r="DT96" s="387"/>
      <c r="DU96" s="387"/>
      <c r="DV96" s="387"/>
      <c r="DW96" s="387"/>
      <c r="DX96" s="387"/>
      <c r="DY96" s="387"/>
      <c r="DZ96" s="387"/>
      <c r="EA96" s="387"/>
      <c r="EB96" s="387"/>
      <c r="EC96" s="387"/>
      <c r="ED96" s="387"/>
      <c r="EE96" s="387"/>
      <c r="EF96" s="387"/>
      <c r="EG96" s="387"/>
      <c r="EH96" s="387"/>
      <c r="EI96" s="387"/>
      <c r="EJ96" s="387"/>
      <c r="EK96" s="387"/>
      <c r="EL96" s="387"/>
      <c r="EM96" s="387"/>
      <c r="EN96" s="387"/>
      <c r="EO96" s="387"/>
      <c r="EP96" s="387"/>
      <c r="EQ96" s="387"/>
      <c r="ER96" s="387"/>
      <c r="ES96" s="387"/>
      <c r="ET96" s="387"/>
      <c r="EU96" s="387"/>
      <c r="EV96" s="387"/>
      <c r="EW96" s="387"/>
      <c r="EX96" s="387"/>
      <c r="EY96" s="387"/>
      <c r="EZ96" s="387"/>
      <c r="FA96" s="387"/>
      <c r="FB96" s="387"/>
      <c r="FC96" s="387"/>
      <c r="FD96" s="387"/>
      <c r="FE96" s="387"/>
      <c r="FF96" s="387"/>
      <c r="FG96" s="387"/>
      <c r="FH96" s="387"/>
      <c r="FI96" s="387"/>
      <c r="FJ96" s="387"/>
      <c r="FK96" s="387"/>
      <c r="FL96" s="387"/>
      <c r="FM96" s="387"/>
      <c r="FN96" s="387"/>
      <c r="FO96" s="387"/>
      <c r="FP96" s="387"/>
      <c r="FQ96" s="387"/>
      <c r="FR96" s="387"/>
      <c r="FS96" s="387"/>
      <c r="FT96" s="387"/>
      <c r="FU96" s="387"/>
      <c r="FV96" s="387"/>
      <c r="FW96" s="387"/>
      <c r="FX96" s="387"/>
      <c r="FY96" s="387"/>
      <c r="FZ96" s="387"/>
      <c r="GA96" s="387"/>
      <c r="GB96" s="387"/>
      <c r="GC96" s="387"/>
      <c r="GD96" s="387"/>
      <c r="GE96" s="387"/>
      <c r="GF96" s="387"/>
      <c r="GG96" s="387"/>
      <c r="GH96" s="387"/>
      <c r="GI96" s="387"/>
      <c r="GJ96" s="387"/>
      <c r="GK96" s="387"/>
      <c r="GL96" s="387"/>
      <c r="GM96" s="387"/>
      <c r="GN96" s="387"/>
      <c r="GO96" s="387"/>
      <c r="GP96" s="387"/>
      <c r="GQ96" s="387"/>
      <c r="GR96" s="387"/>
    </row>
    <row r="97" spans="47:200" ht="18.75" customHeight="1">
      <c r="AU97" s="387"/>
      <c r="AV97" s="387"/>
      <c r="AW97" s="387"/>
      <c r="AX97" s="387"/>
      <c r="AY97" s="387"/>
      <c r="AZ97" s="387"/>
      <c r="BA97" s="387"/>
      <c r="BB97" s="387"/>
      <c r="BC97" s="387"/>
      <c r="BD97" s="387"/>
      <c r="BE97" s="387"/>
      <c r="BF97" s="387"/>
      <c r="BG97" s="387"/>
      <c r="BH97" s="387"/>
      <c r="BI97" s="387"/>
      <c r="BJ97" s="387"/>
      <c r="BK97" s="387"/>
      <c r="BL97" s="387"/>
      <c r="BM97" s="387"/>
      <c r="BN97" s="387"/>
      <c r="BO97" s="387"/>
      <c r="BP97" s="387"/>
      <c r="BQ97" s="387"/>
      <c r="BR97" s="387"/>
      <c r="BS97" s="387"/>
      <c r="BT97" s="387"/>
      <c r="BU97" s="387"/>
      <c r="BV97" s="387"/>
      <c r="BW97" s="387"/>
      <c r="BX97" s="387"/>
      <c r="BY97" s="387"/>
      <c r="BZ97" s="387"/>
      <c r="CA97" s="387"/>
      <c r="CB97" s="387"/>
      <c r="CC97" s="387"/>
      <c r="CD97" s="387"/>
      <c r="CE97" s="387"/>
      <c r="CF97" s="387"/>
      <c r="CG97" s="387"/>
      <c r="CH97" s="387"/>
      <c r="CI97" s="387"/>
      <c r="CJ97" s="387"/>
      <c r="CK97" s="387"/>
      <c r="CL97" s="387"/>
      <c r="CM97" s="387"/>
      <c r="CN97" s="387"/>
      <c r="CO97" s="387"/>
      <c r="CP97" s="387"/>
      <c r="CQ97" s="387"/>
      <c r="CR97" s="387"/>
      <c r="CS97" s="387"/>
      <c r="CT97" s="387"/>
      <c r="CU97" s="387"/>
      <c r="CV97" s="387"/>
      <c r="CW97" s="387"/>
      <c r="CX97" s="387"/>
      <c r="CY97" s="387"/>
      <c r="CZ97" s="387"/>
      <c r="DA97" s="387"/>
      <c r="DB97" s="387"/>
      <c r="DC97" s="387"/>
      <c r="DD97" s="387"/>
      <c r="DE97" s="387"/>
      <c r="DF97" s="387"/>
      <c r="DG97" s="387"/>
      <c r="DH97" s="387"/>
      <c r="DI97" s="387"/>
      <c r="DJ97" s="387"/>
      <c r="DK97" s="387"/>
      <c r="DL97" s="387"/>
      <c r="DM97" s="387"/>
      <c r="DN97" s="387"/>
      <c r="DO97" s="387"/>
      <c r="DP97" s="387"/>
      <c r="DQ97" s="387"/>
      <c r="DR97" s="387"/>
      <c r="DS97" s="387"/>
      <c r="DT97" s="387"/>
      <c r="DU97" s="387"/>
      <c r="DV97" s="387"/>
      <c r="DW97" s="387"/>
      <c r="DX97" s="387"/>
      <c r="DY97" s="387"/>
      <c r="DZ97" s="387"/>
      <c r="EA97" s="387"/>
      <c r="EB97" s="387"/>
      <c r="EC97" s="387"/>
      <c r="ED97" s="387"/>
      <c r="EE97" s="387"/>
      <c r="EF97" s="387"/>
      <c r="EG97" s="387"/>
      <c r="EH97" s="387"/>
      <c r="EI97" s="387"/>
      <c r="EJ97" s="387"/>
      <c r="EK97" s="387"/>
      <c r="EL97" s="387"/>
      <c r="EM97" s="387"/>
      <c r="EN97" s="387"/>
      <c r="EO97" s="387"/>
      <c r="EP97" s="387"/>
      <c r="EQ97" s="387"/>
      <c r="ER97" s="387"/>
      <c r="ES97" s="387"/>
      <c r="ET97" s="387"/>
      <c r="EU97" s="387"/>
      <c r="EV97" s="387"/>
      <c r="EW97" s="387"/>
      <c r="EX97" s="387"/>
      <c r="EY97" s="387"/>
      <c r="EZ97" s="387"/>
      <c r="FA97" s="387"/>
      <c r="FB97" s="387"/>
      <c r="FC97" s="387"/>
      <c r="FD97" s="387"/>
      <c r="FE97" s="387"/>
      <c r="FF97" s="387"/>
      <c r="FG97" s="387"/>
      <c r="FH97" s="387"/>
      <c r="FI97" s="387"/>
      <c r="FJ97" s="387"/>
      <c r="FK97" s="387"/>
      <c r="FL97" s="387"/>
      <c r="FM97" s="387"/>
      <c r="FN97" s="387"/>
      <c r="FO97" s="387"/>
      <c r="FP97" s="387"/>
      <c r="FQ97" s="387"/>
      <c r="FR97" s="387"/>
      <c r="FS97" s="387"/>
      <c r="FT97" s="387"/>
      <c r="FU97" s="387"/>
      <c r="FV97" s="387"/>
      <c r="FW97" s="387"/>
      <c r="FX97" s="387"/>
      <c r="FY97" s="387"/>
      <c r="FZ97" s="387"/>
      <c r="GA97" s="387"/>
      <c r="GB97" s="387"/>
      <c r="GC97" s="387"/>
      <c r="GD97" s="387"/>
      <c r="GE97" s="387"/>
      <c r="GF97" s="387"/>
      <c r="GG97" s="387"/>
      <c r="GH97" s="387"/>
      <c r="GI97" s="387"/>
      <c r="GJ97" s="387"/>
      <c r="GK97" s="387"/>
      <c r="GL97" s="387"/>
      <c r="GM97" s="387"/>
      <c r="GN97" s="387"/>
      <c r="GO97" s="387"/>
      <c r="GP97" s="387"/>
      <c r="GQ97" s="387"/>
      <c r="GR97" s="387"/>
    </row>
    <row r="98" spans="47:200" ht="18.75" customHeight="1">
      <c r="AU98" s="387"/>
      <c r="AV98" s="387"/>
      <c r="AW98" s="387"/>
      <c r="AX98" s="387"/>
      <c r="AY98" s="387"/>
      <c r="AZ98" s="387"/>
      <c r="BA98" s="387"/>
      <c r="BB98" s="387"/>
      <c r="BC98" s="387"/>
      <c r="BD98" s="387"/>
      <c r="BE98" s="387"/>
      <c r="BF98" s="387"/>
      <c r="BG98" s="387"/>
      <c r="BH98" s="387"/>
      <c r="BI98" s="387"/>
      <c r="BJ98" s="387"/>
      <c r="BK98" s="387"/>
      <c r="BL98" s="387"/>
      <c r="BM98" s="387"/>
      <c r="BN98" s="387"/>
      <c r="BO98" s="387"/>
      <c r="BP98" s="387"/>
      <c r="BQ98" s="387"/>
      <c r="BR98" s="387"/>
      <c r="BS98" s="387"/>
      <c r="BT98" s="387"/>
      <c r="BU98" s="387"/>
      <c r="BV98" s="387"/>
      <c r="BW98" s="387"/>
      <c r="BX98" s="387"/>
      <c r="BY98" s="387"/>
      <c r="BZ98" s="387"/>
      <c r="CA98" s="387"/>
      <c r="CB98" s="387"/>
      <c r="CC98" s="387"/>
      <c r="CD98" s="387"/>
      <c r="CE98" s="387"/>
      <c r="CF98" s="387"/>
      <c r="CG98" s="387"/>
      <c r="CH98" s="387"/>
      <c r="CI98" s="387"/>
      <c r="CJ98" s="387"/>
      <c r="CK98" s="387"/>
      <c r="CL98" s="387"/>
      <c r="CM98" s="387"/>
      <c r="CN98" s="387"/>
      <c r="CO98" s="387"/>
      <c r="CP98" s="387"/>
      <c r="CQ98" s="387"/>
      <c r="CR98" s="387"/>
      <c r="CS98" s="387"/>
      <c r="CT98" s="387"/>
      <c r="CU98" s="387"/>
      <c r="CV98" s="387"/>
      <c r="CW98" s="387"/>
      <c r="CX98" s="387"/>
      <c r="CY98" s="387"/>
      <c r="CZ98" s="387"/>
      <c r="DA98" s="387"/>
      <c r="DB98" s="387"/>
      <c r="DC98" s="387"/>
      <c r="DD98" s="387"/>
      <c r="DE98" s="387"/>
      <c r="DF98" s="387"/>
      <c r="DG98" s="387"/>
      <c r="DH98" s="387"/>
      <c r="DI98" s="387"/>
      <c r="DJ98" s="387"/>
      <c r="DK98" s="387"/>
      <c r="DL98" s="387"/>
      <c r="DM98" s="387"/>
      <c r="DN98" s="387"/>
      <c r="DO98" s="387"/>
      <c r="DP98" s="387"/>
      <c r="DQ98" s="387"/>
      <c r="DR98" s="387"/>
      <c r="DS98" s="387"/>
      <c r="DT98" s="387"/>
      <c r="DU98" s="387"/>
      <c r="DV98" s="387"/>
      <c r="DW98" s="387"/>
      <c r="DX98" s="387"/>
      <c r="DY98" s="387"/>
      <c r="DZ98" s="387"/>
      <c r="EA98" s="387"/>
      <c r="EB98" s="387"/>
      <c r="EC98" s="387"/>
      <c r="ED98" s="387"/>
      <c r="EE98" s="387"/>
      <c r="EF98" s="387"/>
      <c r="EG98" s="387"/>
      <c r="EH98" s="387"/>
      <c r="EI98" s="387"/>
      <c r="EJ98" s="387"/>
      <c r="EK98" s="387"/>
      <c r="EL98" s="387"/>
      <c r="EM98" s="387"/>
      <c r="EN98" s="387"/>
      <c r="EO98" s="387"/>
      <c r="EP98" s="387"/>
      <c r="EQ98" s="387"/>
      <c r="ER98" s="387"/>
      <c r="ES98" s="387"/>
      <c r="ET98" s="387"/>
      <c r="EU98" s="387"/>
      <c r="EV98" s="387"/>
      <c r="EW98" s="387"/>
      <c r="EX98" s="387"/>
      <c r="EY98" s="387"/>
      <c r="EZ98" s="387"/>
      <c r="FA98" s="387"/>
      <c r="FB98" s="387"/>
      <c r="FC98" s="387"/>
      <c r="FD98" s="387"/>
      <c r="FE98" s="387"/>
      <c r="FF98" s="387"/>
      <c r="FG98" s="387"/>
      <c r="FH98" s="387"/>
      <c r="FI98" s="387"/>
      <c r="FJ98" s="387"/>
      <c r="FK98" s="387"/>
      <c r="FL98" s="387"/>
      <c r="FM98" s="387"/>
      <c r="FN98" s="387"/>
      <c r="FO98" s="387"/>
      <c r="FP98" s="387"/>
      <c r="FQ98" s="387"/>
      <c r="FR98" s="387"/>
      <c r="FS98" s="387"/>
      <c r="FT98" s="387"/>
      <c r="FU98" s="387"/>
      <c r="FV98" s="387"/>
      <c r="FW98" s="387"/>
      <c r="FX98" s="387"/>
      <c r="FY98" s="387"/>
      <c r="FZ98" s="387"/>
      <c r="GA98" s="387"/>
      <c r="GB98" s="387"/>
      <c r="GC98" s="387"/>
      <c r="GD98" s="387"/>
      <c r="GE98" s="387"/>
      <c r="GF98" s="387"/>
      <c r="GG98" s="387"/>
      <c r="GH98" s="387"/>
      <c r="GI98" s="387"/>
      <c r="GJ98" s="387"/>
      <c r="GK98" s="387"/>
      <c r="GL98" s="387"/>
      <c r="GM98" s="387"/>
      <c r="GN98" s="387"/>
      <c r="GO98" s="387"/>
      <c r="GP98" s="387"/>
      <c r="GQ98" s="387"/>
      <c r="GR98" s="387"/>
    </row>
    <row r="99" spans="47:200" ht="18.75" customHeight="1">
      <c r="AU99" s="387"/>
      <c r="AV99" s="387"/>
      <c r="AW99" s="387"/>
      <c r="AX99" s="387"/>
      <c r="AY99" s="387"/>
      <c r="AZ99" s="387"/>
      <c r="BA99" s="387"/>
      <c r="BB99" s="387"/>
      <c r="BC99" s="387"/>
      <c r="BD99" s="387"/>
      <c r="BE99" s="387"/>
      <c r="BF99" s="387"/>
      <c r="BG99" s="387"/>
      <c r="BH99" s="387"/>
      <c r="BI99" s="387"/>
      <c r="BJ99" s="387"/>
      <c r="BK99" s="387"/>
      <c r="BL99" s="387"/>
      <c r="BM99" s="387"/>
      <c r="BN99" s="387"/>
      <c r="BO99" s="387"/>
      <c r="BP99" s="387"/>
      <c r="BQ99" s="387"/>
      <c r="BR99" s="387"/>
      <c r="BS99" s="387"/>
      <c r="BT99" s="387"/>
      <c r="BU99" s="387"/>
      <c r="BV99" s="387"/>
      <c r="BW99" s="387"/>
      <c r="BX99" s="387"/>
      <c r="BY99" s="387"/>
      <c r="BZ99" s="387"/>
      <c r="CA99" s="387"/>
      <c r="CB99" s="387"/>
      <c r="CC99" s="387"/>
      <c r="CD99" s="387"/>
      <c r="CE99" s="387"/>
      <c r="CF99" s="387"/>
      <c r="CG99" s="387"/>
      <c r="CH99" s="387"/>
      <c r="CI99" s="387"/>
      <c r="CJ99" s="387"/>
      <c r="CK99" s="387"/>
      <c r="CL99" s="387"/>
      <c r="CM99" s="387"/>
      <c r="CN99" s="387"/>
      <c r="CO99" s="387"/>
      <c r="CP99" s="387"/>
      <c r="CQ99" s="387"/>
      <c r="CR99" s="387"/>
      <c r="CS99" s="387"/>
      <c r="CT99" s="387"/>
      <c r="CU99" s="387"/>
      <c r="CV99" s="387"/>
      <c r="CW99" s="387"/>
      <c r="CX99" s="387"/>
      <c r="CY99" s="387"/>
      <c r="CZ99" s="387"/>
      <c r="DA99" s="387"/>
      <c r="DB99" s="387"/>
      <c r="DC99" s="387"/>
      <c r="DD99" s="387"/>
      <c r="DE99" s="387"/>
      <c r="DF99" s="387"/>
      <c r="DG99" s="387"/>
      <c r="DH99" s="387"/>
      <c r="DI99" s="387"/>
      <c r="DJ99" s="387"/>
      <c r="DK99" s="387"/>
      <c r="DL99" s="387"/>
      <c r="DM99" s="387"/>
      <c r="DN99" s="387"/>
      <c r="DO99" s="387"/>
      <c r="DP99" s="387"/>
      <c r="DQ99" s="387"/>
      <c r="DR99" s="387"/>
      <c r="DS99" s="387"/>
      <c r="DT99" s="387"/>
      <c r="DU99" s="387"/>
      <c r="DV99" s="387"/>
      <c r="DW99" s="387"/>
      <c r="DX99" s="387"/>
      <c r="DY99" s="387"/>
      <c r="DZ99" s="387"/>
      <c r="EA99" s="387"/>
      <c r="EB99" s="387"/>
      <c r="EC99" s="387"/>
      <c r="ED99" s="387"/>
      <c r="EE99" s="387"/>
      <c r="EF99" s="387"/>
      <c r="EG99" s="387"/>
      <c r="EH99" s="387"/>
      <c r="EI99" s="387"/>
      <c r="EJ99" s="387"/>
      <c r="EK99" s="387"/>
      <c r="EL99" s="387"/>
      <c r="EM99" s="387"/>
      <c r="EN99" s="387"/>
      <c r="EO99" s="387"/>
      <c r="EP99" s="387"/>
      <c r="EQ99" s="387"/>
      <c r="ER99" s="387"/>
      <c r="ES99" s="387"/>
      <c r="ET99" s="387"/>
      <c r="EU99" s="387"/>
      <c r="EV99" s="387"/>
      <c r="EW99" s="387"/>
      <c r="EX99" s="387"/>
      <c r="EY99" s="387"/>
      <c r="EZ99" s="387"/>
      <c r="FA99" s="387"/>
      <c r="FB99" s="387"/>
      <c r="FC99" s="387"/>
      <c r="FD99" s="387"/>
      <c r="FE99" s="387"/>
      <c r="FF99" s="387"/>
      <c r="FG99" s="387"/>
      <c r="FH99" s="387"/>
      <c r="FI99" s="387"/>
      <c r="FJ99" s="387"/>
      <c r="FK99" s="387"/>
      <c r="FL99" s="387"/>
      <c r="FM99" s="387"/>
      <c r="FN99" s="387"/>
      <c r="FO99" s="387"/>
      <c r="FP99" s="387"/>
      <c r="FQ99" s="387"/>
      <c r="FR99" s="387"/>
      <c r="FS99" s="387"/>
      <c r="FT99" s="387"/>
      <c r="FU99" s="387"/>
      <c r="FV99" s="387"/>
      <c r="FW99" s="387"/>
      <c r="FX99" s="387"/>
      <c r="FY99" s="387"/>
      <c r="FZ99" s="387"/>
      <c r="GA99" s="387"/>
      <c r="GB99" s="387"/>
      <c r="GC99" s="387"/>
      <c r="GD99" s="387"/>
      <c r="GE99" s="387"/>
      <c r="GF99" s="387"/>
      <c r="GG99" s="387"/>
      <c r="GH99" s="387"/>
      <c r="GI99" s="387"/>
      <c r="GJ99" s="387"/>
      <c r="GK99" s="387"/>
      <c r="GL99" s="387"/>
      <c r="GM99" s="387"/>
      <c r="GN99" s="387"/>
      <c r="GO99" s="387"/>
      <c r="GP99" s="387"/>
      <c r="GQ99" s="387"/>
      <c r="GR99" s="387"/>
    </row>
    <row r="100" spans="47:200" ht="18.75" customHeight="1">
      <c r="AU100" s="387"/>
      <c r="AV100" s="387"/>
      <c r="AW100" s="387"/>
      <c r="AX100" s="387"/>
      <c r="AY100" s="387"/>
      <c r="AZ100" s="387"/>
      <c r="BA100" s="387"/>
      <c r="BB100" s="387"/>
      <c r="BC100" s="387"/>
      <c r="BD100" s="387"/>
      <c r="BE100" s="387"/>
      <c r="BF100" s="387"/>
      <c r="BG100" s="387"/>
      <c r="BH100" s="387"/>
      <c r="BI100" s="387"/>
      <c r="BJ100" s="387"/>
      <c r="BK100" s="387"/>
      <c r="BL100" s="387"/>
      <c r="BM100" s="387"/>
      <c r="BN100" s="387"/>
      <c r="BO100" s="387"/>
      <c r="BP100" s="387"/>
      <c r="BQ100" s="387"/>
      <c r="BR100" s="387"/>
      <c r="BS100" s="387"/>
      <c r="BT100" s="387"/>
      <c r="BU100" s="387"/>
      <c r="BV100" s="387"/>
      <c r="BW100" s="387"/>
      <c r="BX100" s="387"/>
      <c r="BY100" s="387"/>
      <c r="BZ100" s="387"/>
      <c r="CA100" s="387"/>
      <c r="CB100" s="387"/>
      <c r="CC100" s="387"/>
      <c r="CD100" s="387"/>
      <c r="CE100" s="387"/>
      <c r="CF100" s="387"/>
      <c r="CG100" s="387"/>
      <c r="CH100" s="387"/>
      <c r="CI100" s="387"/>
      <c r="CJ100" s="387"/>
      <c r="CK100" s="387"/>
      <c r="CL100" s="387"/>
      <c r="CM100" s="387"/>
      <c r="CN100" s="387"/>
      <c r="CO100" s="387"/>
      <c r="CP100" s="387"/>
      <c r="CQ100" s="387"/>
      <c r="CR100" s="387"/>
      <c r="CS100" s="387"/>
      <c r="CT100" s="387"/>
      <c r="CU100" s="387"/>
      <c r="CV100" s="387"/>
      <c r="CW100" s="387"/>
      <c r="CX100" s="387"/>
      <c r="CY100" s="387"/>
      <c r="CZ100" s="387"/>
      <c r="DA100" s="387"/>
      <c r="DB100" s="387"/>
      <c r="DC100" s="387"/>
      <c r="DD100" s="387"/>
      <c r="DE100" s="387"/>
      <c r="DF100" s="387"/>
      <c r="DG100" s="387"/>
      <c r="DH100" s="387"/>
      <c r="DI100" s="387"/>
      <c r="DJ100" s="387"/>
      <c r="DK100" s="387"/>
      <c r="DL100" s="387"/>
      <c r="DM100" s="387"/>
      <c r="DN100" s="387"/>
      <c r="DO100" s="387"/>
      <c r="DP100" s="387"/>
      <c r="DQ100" s="387"/>
      <c r="DR100" s="387"/>
      <c r="DS100" s="387"/>
      <c r="DT100" s="387"/>
      <c r="DU100" s="387"/>
      <c r="DV100" s="387"/>
      <c r="DW100" s="387"/>
      <c r="DX100" s="387"/>
      <c r="DY100" s="387"/>
      <c r="DZ100" s="387"/>
      <c r="EA100" s="387"/>
      <c r="EB100" s="387"/>
      <c r="EC100" s="387"/>
      <c r="ED100" s="387"/>
      <c r="EE100" s="387"/>
      <c r="EF100" s="387"/>
      <c r="EG100" s="387"/>
      <c r="EH100" s="387"/>
      <c r="EI100" s="387"/>
      <c r="EJ100" s="387"/>
      <c r="EK100" s="387"/>
      <c r="EL100" s="387"/>
      <c r="EM100" s="387"/>
      <c r="EN100" s="387"/>
      <c r="EO100" s="387"/>
      <c r="EP100" s="387"/>
      <c r="EQ100" s="387"/>
      <c r="ER100" s="387"/>
      <c r="ES100" s="387"/>
      <c r="ET100" s="387"/>
      <c r="EU100" s="387"/>
      <c r="EV100" s="387"/>
      <c r="EW100" s="387"/>
      <c r="EX100" s="387"/>
      <c r="EY100" s="387"/>
      <c r="EZ100" s="387"/>
      <c r="FA100" s="387"/>
      <c r="FB100" s="387"/>
      <c r="FC100" s="387"/>
      <c r="FD100" s="387"/>
      <c r="FE100" s="387"/>
      <c r="FF100" s="387"/>
      <c r="FG100" s="387"/>
      <c r="FH100" s="387"/>
      <c r="FI100" s="387"/>
      <c r="FJ100" s="387"/>
      <c r="FK100" s="387"/>
      <c r="FL100" s="387"/>
      <c r="FM100" s="387"/>
      <c r="FN100" s="387"/>
      <c r="FO100" s="387"/>
      <c r="FP100" s="387"/>
      <c r="FQ100" s="387"/>
      <c r="FR100" s="387"/>
      <c r="FS100" s="387"/>
      <c r="FT100" s="387"/>
      <c r="FU100" s="387"/>
      <c r="FV100" s="387"/>
      <c r="FW100" s="387"/>
      <c r="FX100" s="387"/>
      <c r="FY100" s="387"/>
      <c r="FZ100" s="387"/>
      <c r="GA100" s="387"/>
      <c r="GB100" s="387"/>
      <c r="GC100" s="387"/>
      <c r="GD100" s="387"/>
      <c r="GE100" s="387"/>
      <c r="GF100" s="387"/>
      <c r="GG100" s="387"/>
      <c r="GH100" s="387"/>
      <c r="GI100" s="387"/>
      <c r="GJ100" s="387"/>
      <c r="GK100" s="387"/>
      <c r="GL100" s="387"/>
      <c r="GM100" s="387"/>
      <c r="GN100" s="387"/>
      <c r="GO100" s="387"/>
      <c r="GP100" s="387"/>
      <c r="GQ100" s="387"/>
      <c r="GR100" s="387"/>
    </row>
  </sheetData>
  <mergeCells count="36">
    <mergeCell ref="AG28:AK28"/>
    <mergeCell ref="AG29:AK29"/>
    <mergeCell ref="I41:AK41"/>
    <mergeCell ref="I45:AK45"/>
    <mergeCell ref="A5:AK5"/>
    <mergeCell ref="B26:U26"/>
    <mergeCell ref="V26:X26"/>
    <mergeCell ref="Y26:AA26"/>
    <mergeCell ref="AB26:AF26"/>
    <mergeCell ref="AG26:AK26"/>
    <mergeCell ref="AG27:AK27"/>
    <mergeCell ref="A18:AK18"/>
    <mergeCell ref="H22:AK22"/>
    <mergeCell ref="H23:AK23"/>
    <mergeCell ref="B25:U25"/>
    <mergeCell ref="V25:X25"/>
    <mergeCell ref="Y25:AA25"/>
    <mergeCell ref="AB25:AF25"/>
    <mergeCell ref="AG25:AK25"/>
    <mergeCell ref="A12:R13"/>
    <mergeCell ref="A14:R14"/>
    <mergeCell ref="S8:U8"/>
    <mergeCell ref="V8:AK8"/>
    <mergeCell ref="S9:U10"/>
    <mergeCell ref="V9:AK10"/>
    <mergeCell ref="S11:U14"/>
    <mergeCell ref="V11:AK14"/>
    <mergeCell ref="A1:AK1"/>
    <mergeCell ref="D3:AK3"/>
    <mergeCell ref="A7:AK7"/>
    <mergeCell ref="A8:R9"/>
    <mergeCell ref="A10:R10"/>
    <mergeCell ref="A11:B11"/>
    <mergeCell ref="C11:I11"/>
    <mergeCell ref="J11:K11"/>
    <mergeCell ref="L11:R11"/>
  </mergeCells>
  <pageMargins left="0.7" right="0.7" top="0.75" bottom="0.75" header="0.3" footer="0.3"/>
  <pageSetup paperSize="9" scale="68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222</vt:i4>
      </vt:variant>
    </vt:vector>
  </HeadingPairs>
  <TitlesOfParts>
    <vt:vector size="228" baseType="lpstr">
      <vt:lpstr>Дефектовка</vt:lpstr>
      <vt:lpstr>Смета</vt:lpstr>
      <vt:lpstr>КС-2 №1</vt:lpstr>
      <vt:lpstr>КС-3 №1</vt:lpstr>
      <vt:lpstr>Счёт-фактура № 6</vt:lpstr>
      <vt:lpstr>Счёт №2</vt:lpstr>
      <vt:lpstr>Смета!AddAddres</vt:lpstr>
      <vt:lpstr>Смета!AddresObjekta</vt:lpstr>
      <vt:lpstr>'Счёт №2'!AddresPodr</vt:lpstr>
      <vt:lpstr>'Счёт-фактура № 6'!AddresPokupatel</vt:lpstr>
      <vt:lpstr>'Счёт-фактура № 6'!AddresProdavza</vt:lpstr>
      <vt:lpstr>'КС-2 №1'!AddresStroyki</vt:lpstr>
      <vt:lpstr>'КС-3 №1'!AddresStroyki</vt:lpstr>
      <vt:lpstr>'Счёт №2'!BankPoluch</vt:lpstr>
      <vt:lpstr>'Счёт №2'!BIK</vt:lpstr>
      <vt:lpstr>'Счёт №2'!BottomKomment</vt:lpstr>
      <vt:lpstr>'Счёт №2'!Buhgalter</vt:lpstr>
      <vt:lpstr>'КС-2 №1'!DataDog</vt:lpstr>
      <vt:lpstr>'КС-3 №1'!DataDog</vt:lpstr>
      <vt:lpstr>'Счёт-фактура № 6'!DataDog</vt:lpstr>
      <vt:lpstr>Смета!DataDogovora</vt:lpstr>
      <vt:lpstr>'Счёт №2'!DataDogovora</vt:lpstr>
      <vt:lpstr>Смета!DataDopSogl</vt:lpstr>
      <vt:lpstr>'Счёт-фактура № 6'!DataIspravlenie</vt:lpstr>
      <vt:lpstr>'КС-2 №1'!DataKC2</vt:lpstr>
      <vt:lpstr>'КС-3 №1'!DataKC3</vt:lpstr>
      <vt:lpstr>Смета!DataPodpisiEstimate</vt:lpstr>
      <vt:lpstr>'Счёт №2'!DataScheta</vt:lpstr>
      <vt:lpstr>'Счёт-фактура № 6'!DataSchetFaktura</vt:lpstr>
      <vt:lpstr>Дефектовка!DefName</vt:lpstr>
      <vt:lpstr>'КС-2 №1'!FillRowInvestor</vt:lpstr>
      <vt:lpstr>'КС-3 №1'!FillRowInvestor</vt:lpstr>
      <vt:lpstr>'Счёт-фактура № 6'!FIOBuhgalter</vt:lpstr>
      <vt:lpstr>'Счёт-фактура № 6'!FIOIP</vt:lpstr>
      <vt:lpstr>'Счёт-фактура № 6'!FIORukovoditel</vt:lpstr>
      <vt:lpstr>'Счёт-фактура № 6'!FirstRow</vt:lpstr>
      <vt:lpstr>Смета!FormatEstimate</vt:lpstr>
      <vt:lpstr>'Счёт-фактура № 6'!GruzoOtprav</vt:lpstr>
      <vt:lpstr>'Счёт №2'!GruzoPoluch</vt:lpstr>
      <vt:lpstr>'Счёт-фактура № 6'!GruzoPoluch</vt:lpstr>
      <vt:lpstr>Дефектовка!IdDefektovki</vt:lpstr>
      <vt:lpstr>'Счёт №2'!IdDokumenta</vt:lpstr>
      <vt:lpstr>'Счёт-фактура № 6'!IdDokumenta</vt:lpstr>
      <vt:lpstr>Смета!IdEstimate</vt:lpstr>
      <vt:lpstr>'КС-2 №1'!IdKC2</vt:lpstr>
      <vt:lpstr>'КС-2 №1'!IdKC3</vt:lpstr>
      <vt:lpstr>'КС-3 №1'!IdKC3</vt:lpstr>
      <vt:lpstr>'КС-2 №1'!IdParentEst</vt:lpstr>
      <vt:lpstr>'Счёт-фактура № 6'!IdParentKC3</vt:lpstr>
      <vt:lpstr>'Счёт №2'!INN</vt:lpstr>
      <vt:lpstr>'Счёт-фактура № 6'!INNKPPPokupatel</vt:lpstr>
      <vt:lpstr>'Счёт-фактура № 6'!INNKPPProdavza</vt:lpstr>
      <vt:lpstr>'КС-2 №1'!Investor</vt:lpstr>
      <vt:lpstr>'КС-3 №1'!Investor</vt:lpstr>
      <vt:lpstr>'Счёт-фактура № 6'!Ispravlenie</vt:lpstr>
      <vt:lpstr>'Счёт-фактура № 6'!Itog</vt:lpstr>
      <vt:lpstr>'КС-3 №1'!ItogBezNDS</vt:lpstr>
      <vt:lpstr>'Счёт №2'!Itogo</vt:lpstr>
      <vt:lpstr>Дефектовка!ItogoPoRazdelam</vt:lpstr>
      <vt:lpstr>'КС-2 №1'!ItogoPoRazdelam</vt:lpstr>
      <vt:lpstr>Смета!ItogoPoRazdelam</vt:lpstr>
      <vt:lpstr>Дефектовка!ItogoPoRazdelam1</vt:lpstr>
      <vt:lpstr>Дефектовка!ItogoStoimostMaterialov</vt:lpstr>
      <vt:lpstr>'КС-2 №1'!ItogoStoimostMaterialov</vt:lpstr>
      <vt:lpstr>Смета!ItogoStoimostMaterialov</vt:lpstr>
      <vt:lpstr>Дефектовка!ItogoStoimostRabot</vt:lpstr>
      <vt:lpstr>'КС-2 №1'!ItogoStoimostRabot</vt:lpstr>
      <vt:lpstr>Смета!ItogoStoimostRabot</vt:lpstr>
      <vt:lpstr>'КС-3 №1'!ItogPoAktu</vt:lpstr>
      <vt:lpstr>'Счёт №2'!ItogPoSchetu</vt:lpstr>
      <vt:lpstr>Дефектовка!KoeffForMaterial</vt:lpstr>
      <vt:lpstr>Дефектовка!KoeffForPrice</vt:lpstr>
      <vt:lpstr>'Счёт №2'!KorrSchet</vt:lpstr>
      <vt:lpstr>'Счёт №2'!KPP</vt:lpstr>
      <vt:lpstr>Смета!LabelDataPodpisiPodrjadschika</vt:lpstr>
      <vt:lpstr>Смета!LabelDataPodpisiZakazschika</vt:lpstr>
      <vt:lpstr>Смета!LabelEstimate</vt:lpstr>
      <vt:lpstr>'КС-2 №1'!LabelInvestor</vt:lpstr>
      <vt:lpstr>'КС-3 №1'!LabelInvestor</vt:lpstr>
      <vt:lpstr>Смета!LabelItogoPoSmete</vt:lpstr>
      <vt:lpstr>Смета!LabelItogoStMater</vt:lpstr>
      <vt:lpstr>Смета!LabelItogoStRabot</vt:lpstr>
      <vt:lpstr>Смета!LabelKDogovoru</vt:lpstr>
      <vt:lpstr>Смета!LabelNaimenovanie</vt:lpstr>
      <vt:lpstr>Смета!LabelPodpisPodrjadschika</vt:lpstr>
      <vt:lpstr>Смета!LabelPodpisZakazschika</vt:lpstr>
      <vt:lpstr>'КС-2 №1'!LabelPodrjadchik</vt:lpstr>
      <vt:lpstr>'КС-3 №1'!LabelPodrjadchik</vt:lpstr>
      <vt:lpstr>Смета!LabelPodrjadschik</vt:lpstr>
      <vt:lpstr>Смета!LabelPrilogenie</vt:lpstr>
      <vt:lpstr>'КС-2 №1'!LabelStroyka</vt:lpstr>
      <vt:lpstr>'КС-3 №1'!LabelStroyka</vt:lpstr>
      <vt:lpstr>Смета!LabelUrovenPrice</vt:lpstr>
      <vt:lpstr>'КС-2 №1'!LabelZakazchik</vt:lpstr>
      <vt:lpstr>'КС-3 №1'!LabelZakazchik</vt:lpstr>
      <vt:lpstr>Смета!LabelZakazschik</vt:lpstr>
      <vt:lpstr>Дефектовка!LastRowDefektovki</vt:lpstr>
      <vt:lpstr>Смета!LastRowEstimate</vt:lpstr>
      <vt:lpstr>'КС-2 №1'!LastRowKC2</vt:lpstr>
      <vt:lpstr>Смета!MaterialsPlusLimZatr</vt:lpstr>
      <vt:lpstr>'Счёт №2'!Naimenovanie</vt:lpstr>
      <vt:lpstr>Смета!NaimenovanieRabot</vt:lpstr>
      <vt:lpstr>'Счёт-фактура № 6'!NameGruzoOtprav</vt:lpstr>
      <vt:lpstr>'Счёт-фактура № 6'!NameGruzoPoluch</vt:lpstr>
      <vt:lpstr>Смета!NameObjekt</vt:lpstr>
      <vt:lpstr>'Счёт-фактура № 6'!NameParentKC3</vt:lpstr>
      <vt:lpstr>'Счёт №2'!NamePodr</vt:lpstr>
      <vt:lpstr>Смета!NamePodrjadschika</vt:lpstr>
      <vt:lpstr>'Счёт-фактура № 6'!NamePokupatel</vt:lpstr>
      <vt:lpstr>'Счёт №2'!NamePoluch</vt:lpstr>
      <vt:lpstr>'Счёт-фактура № 6'!NameProdavez</vt:lpstr>
      <vt:lpstr>Дефектовка!NameShablonDef</vt:lpstr>
      <vt:lpstr>Смета!NameZakazschika</vt:lpstr>
      <vt:lpstr>'Счёт №2'!NDS</vt:lpstr>
      <vt:lpstr>'КС-2 №1'!NumDog</vt:lpstr>
      <vt:lpstr>'КС-3 №1'!NumDog</vt:lpstr>
      <vt:lpstr>'Счёт-фактура № 6'!NumDog</vt:lpstr>
      <vt:lpstr>Смета!NumDogovora</vt:lpstr>
      <vt:lpstr>'Счёт №2'!NumDogovora</vt:lpstr>
      <vt:lpstr>'КС-2 №1'!NumDok</vt:lpstr>
      <vt:lpstr>'КС-3 №1'!NumDok</vt:lpstr>
      <vt:lpstr>Смета!NumDopSogl</vt:lpstr>
      <vt:lpstr>Смета!NumEstimate</vt:lpstr>
      <vt:lpstr>'Счёт-фактура № 6'!NumIspravlenie</vt:lpstr>
      <vt:lpstr>Смета!NumPril</vt:lpstr>
      <vt:lpstr>'Счёт №2'!NumScheta</vt:lpstr>
      <vt:lpstr>'Счёт-фактура № 6'!NumSchetFaktura</vt:lpstr>
      <vt:lpstr>'КС-2 №1'!Objekt</vt:lpstr>
      <vt:lpstr>'Счёт-фактура № 6'!OGRNIP</vt:lpstr>
      <vt:lpstr>'КС-2 №1'!OKPOInvestor</vt:lpstr>
      <vt:lpstr>'КС-3 №1'!OKPOInvestor</vt:lpstr>
      <vt:lpstr>'КС-2 №1'!OKPOPodrjadchik</vt:lpstr>
      <vt:lpstr>'КС-3 №1'!OKPOPodrjadchik</vt:lpstr>
      <vt:lpstr>'КС-2 №1'!OKPOZakazchik</vt:lpstr>
      <vt:lpstr>'КС-3 №1'!OKPOZakazchik</vt:lpstr>
      <vt:lpstr>'КС-2 №1'!OKVDPodrjadchik</vt:lpstr>
      <vt:lpstr>'КС-3 №1'!OKVDPodrjadchik</vt:lpstr>
      <vt:lpstr>'КС-2 №1'!OtchPeriod_Po</vt:lpstr>
      <vt:lpstr>'КС-3 №1'!OtchPeriod_Po</vt:lpstr>
      <vt:lpstr>'КС-2 №1'!OtchPeriod_S</vt:lpstr>
      <vt:lpstr>'КС-3 №1'!OtchPeriod_S</vt:lpstr>
      <vt:lpstr>Дефектовка!PlanStMater</vt:lpstr>
      <vt:lpstr>Дефектовка!PlanStoimost</vt:lpstr>
      <vt:lpstr>Дефектовка!PlanStRabot</vt:lpstr>
      <vt:lpstr>'Счёт-фактура № 6'!PlatRaschDok</vt:lpstr>
      <vt:lpstr>'Счёт-фактура № 6'!PlatRaschDokValue</vt:lpstr>
      <vt:lpstr>'КС-3 №1'!PodpisPodrjadchika</vt:lpstr>
      <vt:lpstr>'КС-3 №1'!PodpisZakazchika</vt:lpstr>
      <vt:lpstr>'КС-2 №1'!Podrjadchik</vt:lpstr>
      <vt:lpstr>'КС-3 №1'!Podrjadchik</vt:lpstr>
      <vt:lpstr>'Счёт №2'!Pokupatel</vt:lpstr>
      <vt:lpstr>'Счёт-фактура № 6'!Pokupatel</vt:lpstr>
      <vt:lpstr>Дефектовка!PorNumDok</vt:lpstr>
      <vt:lpstr>Смета!PorNumDok</vt:lpstr>
      <vt:lpstr>'Счёт №2'!PorNumDok</vt:lpstr>
      <vt:lpstr>'Счёт-фактура № 6'!PorNumDok</vt:lpstr>
      <vt:lpstr>Дефектовка!PredstavlenieNDS</vt:lpstr>
      <vt:lpstr>'КС-2 №1'!PredstavlenieNDS</vt:lpstr>
      <vt:lpstr>Смета!PredstavlenieNDS</vt:lpstr>
      <vt:lpstr>'КС-2 №1'!Prinjal</vt:lpstr>
      <vt:lpstr>Смета!PrintSostProv</vt:lpstr>
      <vt:lpstr>'Счёт №2'!ProcentAvansa</vt:lpstr>
      <vt:lpstr>'Счёт-фактура № 6'!Prodavez</vt:lpstr>
      <vt:lpstr>Дефектовка!ProgrammVersion</vt:lpstr>
      <vt:lpstr>'КС-2 №1'!ProgrammVersion</vt:lpstr>
      <vt:lpstr>'КС-3 №1'!ProgrammVersion</vt:lpstr>
      <vt:lpstr>Смета!ProgrammVersion</vt:lpstr>
      <vt:lpstr>'Счёт №2'!ProgrammVersion</vt:lpstr>
      <vt:lpstr>'Счёт-фактура № 6'!ProgrammVersion</vt:lpstr>
      <vt:lpstr>'Счёт №2'!RaschSchet</vt:lpstr>
      <vt:lpstr>'Счёт №2'!Rukovoditel</vt:lpstr>
      <vt:lpstr>'Счёт №2'!Schet</vt:lpstr>
      <vt:lpstr>'Счёт-фактура № 6'!SchetFaktura</vt:lpstr>
      <vt:lpstr>'КС-2 №1'!Sdal</vt:lpstr>
      <vt:lpstr>Дефектовка!SmStMater</vt:lpstr>
      <vt:lpstr>Дефектовка!SmStoimost</vt:lpstr>
      <vt:lpstr>Дефектовка!SmStRabot</vt:lpstr>
      <vt:lpstr>Дефектовка!StavkaNDS</vt:lpstr>
      <vt:lpstr>'КС-2 №1'!StavkaNDS</vt:lpstr>
      <vt:lpstr>'КС-3 №1'!StavkaNDS</vt:lpstr>
      <vt:lpstr>Смета!StavkaNDS</vt:lpstr>
      <vt:lpstr>'Счёт №2'!StavkaNDS</vt:lpstr>
      <vt:lpstr>'Счёт-фактура № 6'!StavkaNDS</vt:lpstr>
      <vt:lpstr>'КС-2 №1'!Stroyka</vt:lpstr>
      <vt:lpstr>'КС-3 №1'!Stroyka</vt:lpstr>
      <vt:lpstr>'КС-2 №1'!Summa_NDS</vt:lpstr>
      <vt:lpstr>'КС-2 №1'!Summa_VsegoPoAktu</vt:lpstr>
      <vt:lpstr>'КС-2 №1'!SummaBezNDS</vt:lpstr>
      <vt:lpstr>Смета!SummaBezNDS</vt:lpstr>
      <vt:lpstr>'Счёт-фактура № 6'!SummaDog</vt:lpstr>
      <vt:lpstr>'Счёт №2'!SummaDogovora</vt:lpstr>
      <vt:lpstr>Дефектовка!SummaNDS</vt:lpstr>
      <vt:lpstr>'КС-3 №1'!SummaNDS</vt:lpstr>
      <vt:lpstr>Смета!SummaNDS</vt:lpstr>
      <vt:lpstr>'КС-2 №1'!SummaPoDogovoru</vt:lpstr>
      <vt:lpstr>'КС-3 №1'!SummaPoDogovoru</vt:lpstr>
      <vt:lpstr>'Счёт №2'!SumProp</vt:lpstr>
      <vt:lpstr>Дефектовка!TipDokumenta</vt:lpstr>
      <vt:lpstr>'КС-2 №1'!TipDokumenta</vt:lpstr>
      <vt:lpstr>'КС-3 №1'!TipDokumenta</vt:lpstr>
      <vt:lpstr>Смета!TipDokumenta</vt:lpstr>
      <vt:lpstr>'Счёт №2'!TipDokumenta</vt:lpstr>
      <vt:lpstr>'Счёт-фактура № 6'!TipDokumenta</vt:lpstr>
      <vt:lpstr>'Счёт №2'!TopKomment</vt:lpstr>
      <vt:lpstr>'Счёт №2'!Tsena</vt:lpstr>
      <vt:lpstr>Смета!TypeEstimate</vt:lpstr>
      <vt:lpstr>'Счёт-фактура № 6'!Valuta</vt:lpstr>
      <vt:lpstr>'Счёт-фактура № 6'!ValutaValue</vt:lpstr>
      <vt:lpstr>'Счёт №2'!VidPlatega</vt:lpstr>
      <vt:lpstr>'Счёт №2'!VsegoNaimenjvaniy</vt:lpstr>
      <vt:lpstr>Дефектовка!VsegoPoSmete</vt:lpstr>
      <vt:lpstr>Смета!VsegoPoSmete</vt:lpstr>
      <vt:lpstr>'КС-2 №1'!Zakazchik</vt:lpstr>
      <vt:lpstr>'КС-3 №1'!Zakazchik</vt:lpstr>
      <vt:lpstr>Дефектовка!ВНС</vt:lpstr>
      <vt:lpstr>Дефектовка!Заголовки_для_печати</vt:lpstr>
      <vt:lpstr>'КС-2 №1'!Заголовки_для_печати</vt:lpstr>
      <vt:lpstr>Смета!Заголовки_для_печати</vt:lpstr>
      <vt:lpstr>Дефектовка!ЛНИ</vt:lpstr>
      <vt:lpstr>Дефектовка!НР</vt:lpstr>
      <vt:lpstr>Дефектовка!Область_печати</vt:lpstr>
      <vt:lpstr>'КС-2 №1'!Область_печати</vt:lpstr>
      <vt:lpstr>'КС-3 №1'!Область_печати</vt:lpstr>
      <vt:lpstr>Смета!Область_печати</vt:lpstr>
      <vt:lpstr>'Счёт №2'!Область_печати</vt:lpstr>
      <vt:lpstr>'Счёт-фактура № 6'!Область_печати</vt:lpstr>
      <vt:lpstr>Дефектовка!УЧП</vt:lpstr>
      <vt:lpstr>Дефектовка!УЧР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Смета</dc:creator>
  <cp:lastModifiedBy>Сергей Карев</cp:lastModifiedBy>
  <cp:lastPrinted>2014-12-19T14:35:02Z</cp:lastPrinted>
  <dcterms:created xsi:type="dcterms:W3CDTF">2014-11-27T09:31:02Z</dcterms:created>
  <dcterms:modified xsi:type="dcterms:W3CDTF">2015-03-27T19:53:03Z</dcterms:modified>
</cp:coreProperties>
</file>